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\OneDrive\FB記事\"/>
    </mc:Choice>
  </mc:AlternateContent>
  <bookViews>
    <workbookView xWindow="0" yWindow="0" windowWidth="19224" windowHeight="9612"/>
  </bookViews>
  <sheets>
    <sheet name="Sheet1" sheetId="1" r:id="rId1"/>
  </sheets>
  <calcPr calcId="152511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  <c r="S38" i="1" l="1"/>
  <c r="I38" i="1"/>
  <c r="R37" i="1"/>
  <c r="S37" i="1" s="1"/>
  <c r="H37" i="1"/>
  <c r="I37" i="1" s="1"/>
  <c r="S36" i="1"/>
  <c r="R36" i="1"/>
  <c r="I36" i="1"/>
  <c r="S35" i="1"/>
  <c r="S34" i="1"/>
  <c r="Q39" i="1" s="1"/>
  <c r="R34" i="1"/>
  <c r="H34" i="1"/>
  <c r="H35" i="1" s="1"/>
  <c r="I35" i="1" s="1"/>
  <c r="G40" i="1" s="1"/>
  <c r="S33" i="1"/>
  <c r="I33" i="1"/>
  <c r="R29" i="1"/>
  <c r="S29" i="1" s="1"/>
  <c r="H29" i="1"/>
  <c r="I29" i="1" s="1"/>
  <c r="R28" i="1"/>
  <c r="S28" i="1" s="1"/>
  <c r="H28" i="1"/>
  <c r="I28" i="1" s="1"/>
  <c r="S27" i="1"/>
  <c r="I27" i="1"/>
  <c r="S26" i="1"/>
  <c r="I26" i="1"/>
  <c r="S24" i="1"/>
  <c r="I24" i="1"/>
  <c r="G29" i="1" s="1"/>
  <c r="S17" i="1"/>
  <c r="I17" i="1"/>
  <c r="R16" i="1"/>
  <c r="S16" i="1" s="1"/>
  <c r="H16" i="1"/>
  <c r="I16" i="1" s="1"/>
  <c r="S15" i="1"/>
  <c r="I15" i="1"/>
  <c r="R14" i="1"/>
  <c r="S14" i="1" s="1"/>
  <c r="H14" i="1"/>
  <c r="I14" i="1" s="1"/>
  <c r="G18" i="1" s="1"/>
  <c r="S13" i="1"/>
  <c r="Q18" i="1" s="1"/>
  <c r="I13" i="1"/>
  <c r="G17" i="1" s="1"/>
  <c r="R9" i="1"/>
  <c r="S9" i="1" s="1"/>
  <c r="H9" i="1"/>
  <c r="I9" i="1" s="1"/>
  <c r="R8" i="1"/>
  <c r="S8" i="1" s="1"/>
  <c r="H8" i="1"/>
  <c r="I8" i="1" s="1"/>
  <c r="S7" i="1"/>
  <c r="I7" i="1"/>
  <c r="S6" i="1"/>
  <c r="I6" i="1"/>
  <c r="S4" i="1"/>
  <c r="I4" i="1"/>
  <c r="Q38" i="1" l="1"/>
  <c r="Q29" i="1"/>
  <c r="Q27" i="1"/>
  <c r="Q28" i="1"/>
  <c r="G9" i="1"/>
  <c r="Q9" i="1"/>
  <c r="G27" i="1"/>
  <c r="G28" i="1"/>
  <c r="Q17" i="1"/>
  <c r="I34" i="1"/>
  <c r="G38" i="1" s="1"/>
  <c r="Q7" i="1" l="1"/>
  <c r="Q8" i="1"/>
  <c r="G39" i="1"/>
  <c r="G7" i="1"/>
  <c r="G8" i="1"/>
</calcChain>
</file>

<file path=xl/sharedStrings.xml><?xml version="1.0" encoding="utf-8"?>
<sst xmlns="http://schemas.openxmlformats.org/spreadsheetml/2006/main" count="106" uniqueCount="44">
  <si>
    <t>kHz</t>
  </si>
  <si>
    <t>kΩ</t>
  </si>
  <si>
    <t>nF</t>
  </si>
  <si>
    <r>
      <t>計算1</t>
    </r>
    <r>
      <rPr>
        <sz val="10"/>
        <rFont val="ＭＳ Ｐゴシック"/>
        <family val="3"/>
        <charset val="128"/>
      </rPr>
      <t>(ｆｃ、Qから定数を求める）</t>
    </r>
    <rPh sb="0" eb="2">
      <t>ケイサン</t>
    </rPh>
    <rPh sb="10" eb="12">
      <t>ジョウスウ</t>
    </rPh>
    <rPh sb="13" eb="14">
      <t>モト</t>
    </rPh>
    <phoneticPr fontId="6"/>
  </si>
  <si>
    <t>単位係数</t>
    <rPh sb="0" eb="2">
      <t>タンイ</t>
    </rPh>
    <rPh sb="2" eb="4">
      <t>ケイスウ</t>
    </rPh>
    <phoneticPr fontId="6"/>
  </si>
  <si>
    <t>R1,R2</t>
    <phoneticPr fontId="6"/>
  </si>
  <si>
    <t>C2</t>
    <phoneticPr fontId="6"/>
  </si>
  <si>
    <r>
      <t>計算2</t>
    </r>
    <r>
      <rPr>
        <sz val="10"/>
        <rFont val="ＭＳ Ｐゴシック"/>
        <family val="3"/>
        <charset val="128"/>
      </rPr>
      <t>（定数からfc,Qを求める）</t>
    </r>
    <rPh sb="0" eb="2">
      <t>ケイサン</t>
    </rPh>
    <rPh sb="4" eb="6">
      <t>ジョウスウ</t>
    </rPh>
    <rPh sb="13" eb="14">
      <t>モト</t>
    </rPh>
    <phoneticPr fontId="6"/>
  </si>
  <si>
    <t>R1</t>
    <phoneticPr fontId="6"/>
  </si>
  <si>
    <t>C1</t>
    <phoneticPr fontId="6"/>
  </si>
  <si>
    <t>fc</t>
    <phoneticPr fontId="6"/>
  </si>
  <si>
    <t>Q</t>
    <phoneticPr fontId="6"/>
  </si>
  <si>
    <t>単位設定用リスト</t>
    <rPh sb="0" eb="2">
      <t>タンイ</t>
    </rPh>
    <rPh sb="2" eb="4">
      <t>セッテイ</t>
    </rPh>
    <rPh sb="4" eb="5">
      <t>ヨウ</t>
    </rPh>
    <phoneticPr fontId="6"/>
  </si>
  <si>
    <t>Cf</t>
    <phoneticPr fontId="6"/>
  </si>
  <si>
    <t>Rf</t>
    <phoneticPr fontId="6"/>
  </si>
  <si>
    <t>C1,C2,C3</t>
    <phoneticPr fontId="6"/>
  </si>
  <si>
    <t>C3</t>
    <phoneticPr fontId="6"/>
  </si>
  <si>
    <t>fc</t>
    <phoneticPr fontId="6"/>
  </si>
  <si>
    <t>C1,C2</t>
    <phoneticPr fontId="6"/>
  </si>
  <si>
    <t>C1</t>
    <phoneticPr fontId="6"/>
  </si>
  <si>
    <t>R1</t>
    <phoneticPr fontId="6"/>
  </si>
  <si>
    <t>R2</t>
    <phoneticPr fontId="6"/>
  </si>
  <si>
    <t>C2</t>
    <phoneticPr fontId="6"/>
  </si>
  <si>
    <t>Q</t>
    <phoneticPr fontId="6"/>
  </si>
  <si>
    <t>R1,R2,R3</t>
    <phoneticPr fontId="6"/>
  </si>
  <si>
    <t>Cf</t>
    <phoneticPr fontId="6"/>
  </si>
  <si>
    <t>R3</t>
    <phoneticPr fontId="6"/>
  </si>
  <si>
    <t>pF</t>
  </si>
  <si>
    <t>|K|</t>
    <phoneticPr fontId="6"/>
  </si>
  <si>
    <t>倍</t>
    <rPh sb="0" eb="1">
      <t>バイ</t>
    </rPh>
    <phoneticPr fontId="6"/>
  </si>
  <si>
    <t>計算式は　CQ出版社の「実用アナログ・フィルタ設計法」より引用</t>
    <rPh sb="0" eb="2">
      <t>ケイサン</t>
    </rPh>
    <rPh sb="2" eb="3">
      <t>シキ</t>
    </rPh>
    <rPh sb="7" eb="10">
      <t>シュッパンシャ</t>
    </rPh>
    <rPh sb="12" eb="14">
      <t>ジツヨウ</t>
    </rPh>
    <rPh sb="23" eb="25">
      <t>セッケイ</t>
    </rPh>
    <rPh sb="25" eb="26">
      <t>ホウ</t>
    </rPh>
    <rPh sb="29" eb="31">
      <t>インヨウ</t>
    </rPh>
    <phoneticPr fontId="6"/>
  </si>
  <si>
    <t>この書籍では、幾つかの算出方法が記載されているが、LPFはRが、HPFはCが同じ定数になる計算法を引用した。</t>
    <rPh sb="2" eb="4">
      <t>ショセキ</t>
    </rPh>
    <rPh sb="7" eb="8">
      <t>イク</t>
    </rPh>
    <rPh sb="11" eb="13">
      <t>サンシュツ</t>
    </rPh>
    <rPh sb="13" eb="15">
      <t>ホウホウ</t>
    </rPh>
    <rPh sb="16" eb="18">
      <t>キサイ</t>
    </rPh>
    <rPh sb="38" eb="39">
      <t>オナ</t>
    </rPh>
    <rPh sb="40" eb="42">
      <t>ジョウスウ</t>
    </rPh>
    <rPh sb="45" eb="47">
      <t>ケイサン</t>
    </rPh>
    <rPh sb="47" eb="48">
      <t>ホウ</t>
    </rPh>
    <rPh sb="49" eb="51">
      <t>インヨウ</t>
    </rPh>
    <phoneticPr fontId="6"/>
  </si>
  <si>
    <t>Hz</t>
    <phoneticPr fontId="6"/>
  </si>
  <si>
    <t>kHz</t>
    <phoneticPr fontId="6"/>
  </si>
  <si>
    <t>また、フィルタのゲインも１（０ｄB)としている。</t>
    <phoneticPr fontId="6"/>
  </si>
  <si>
    <t>Ω</t>
    <phoneticPr fontId="6"/>
  </si>
  <si>
    <t>kΩ</t>
    <phoneticPr fontId="6"/>
  </si>
  <si>
    <t>µF</t>
    <phoneticPr fontId="6"/>
  </si>
  <si>
    <t>nF</t>
    <phoneticPr fontId="6"/>
  </si>
  <si>
    <t>pF</t>
    <phoneticPr fontId="6"/>
  </si>
  <si>
    <t>Q</t>
    <phoneticPr fontId="6"/>
  </si>
  <si>
    <t>Q</t>
    <phoneticPr fontId="6"/>
  </si>
  <si>
    <t>µF</t>
  </si>
  <si>
    <t>FB news ジャンク堂　アクティブフィルタ計算シート</t>
    <rPh sb="12" eb="13">
      <t>ドウ</t>
    </rPh>
    <rPh sb="23" eb="25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</si>
</sst>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E+00"/>
    <numFmt numFmtId="177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/>
    <xf numFmtId="176" fontId="4" fillId="0" borderId="0" xfId="0" applyNumberFormat="1" applyFont="1" applyAlignment="1">
      <alignment horizontal="center"/>
    </xf>
    <xf numFmtId="0" fontId="3" fillId="0" borderId="1" xfId="0" applyFont="1" applyBorder="1" applyAlignment="1"/>
    <xf numFmtId="0" fontId="5" fillId="0" borderId="0" xfId="0" applyFont="1" applyAlignment="1"/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3" xfId="0" applyNumberFormat="1" applyFont="1" applyBorder="1" applyAlignment="1"/>
    <xf numFmtId="0" fontId="3" fillId="0" borderId="6" xfId="0" applyFont="1" applyBorder="1" applyAlignment="1">
      <alignment horizontal="center"/>
    </xf>
    <xf numFmtId="2" fontId="3" fillId="0" borderId="7" xfId="0" applyNumberFormat="1" applyFont="1" applyBorder="1" applyAlignment="1"/>
    <xf numFmtId="0" fontId="3" fillId="0" borderId="12" xfId="0" applyFont="1" applyBorder="1" applyAlignment="1">
      <alignment horizontal="center"/>
    </xf>
    <xf numFmtId="2" fontId="3" fillId="0" borderId="13" xfId="0" applyNumberFormat="1" applyFont="1" applyBorder="1" applyAlignment="1"/>
    <xf numFmtId="0" fontId="3" fillId="0" borderId="14" xfId="0" applyFont="1" applyBorder="1" applyAlignment="1"/>
    <xf numFmtId="0" fontId="3" fillId="0" borderId="16" xfId="0" applyFont="1" applyBorder="1" applyAlignment="1"/>
    <xf numFmtId="2" fontId="3" fillId="0" borderId="0" xfId="0" applyNumberFormat="1" applyFont="1" applyAlignment="1"/>
    <xf numFmtId="40" fontId="3" fillId="0" borderId="3" xfId="1" applyNumberFormat="1" applyFont="1" applyFill="1" applyBorder="1" applyAlignment="1"/>
    <xf numFmtId="2" fontId="3" fillId="0" borderId="7" xfId="0" applyNumberFormat="1" applyFont="1" applyFill="1" applyBorder="1" applyAlignment="1"/>
    <xf numFmtId="0" fontId="3" fillId="0" borderId="17" xfId="0" applyFont="1" applyBorder="1" applyAlignment="1"/>
    <xf numFmtId="2" fontId="3" fillId="0" borderId="17" xfId="0" applyNumberFormat="1" applyFont="1" applyBorder="1" applyAlignment="1"/>
    <xf numFmtId="176" fontId="4" fillId="0" borderId="17" xfId="0" applyNumberFormat="1" applyFont="1" applyBorder="1" applyAlignment="1">
      <alignment horizontal="center"/>
    </xf>
    <xf numFmtId="0" fontId="3" fillId="0" borderId="18" xfId="0" applyFont="1" applyBorder="1" applyAlignment="1"/>
    <xf numFmtId="0" fontId="3" fillId="0" borderId="0" xfId="0" applyFont="1" applyBorder="1" applyAlignment="1"/>
    <xf numFmtId="2" fontId="3" fillId="0" borderId="0" xfId="0" applyNumberFormat="1" applyFont="1" applyBorder="1" applyAlignment="1"/>
    <xf numFmtId="176" fontId="4" fillId="0" borderId="0" xfId="0" applyNumberFormat="1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1" xfId="0" applyFont="1" applyFill="1" applyBorder="1" applyAlignment="1"/>
    <xf numFmtId="0" fontId="3" fillId="0" borderId="22" xfId="0" applyFont="1" applyFill="1" applyBorder="1" applyAlignment="1">
      <alignment horizontal="center"/>
    </xf>
    <xf numFmtId="0" fontId="3" fillId="0" borderId="24" xfId="0" applyFont="1" applyFill="1" applyBorder="1" applyAlignment="1"/>
    <xf numFmtId="0" fontId="4" fillId="0" borderId="25" xfId="0" applyFont="1" applyBorder="1" applyAlignment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1" fontId="4" fillId="0" borderId="14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1" fontId="4" fillId="0" borderId="13" xfId="0" applyNumberFormat="1" applyFont="1" applyBorder="1" applyAlignment="1">
      <alignment horizontal="center"/>
    </xf>
    <xf numFmtId="11" fontId="4" fillId="0" borderId="1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6" fontId="7" fillId="0" borderId="5" xfId="0" applyNumberFormat="1" applyFont="1" applyBorder="1" applyAlignment="1">
      <alignment horizontal="center"/>
    </xf>
    <xf numFmtId="176" fontId="7" fillId="0" borderId="15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76" fontId="7" fillId="0" borderId="0" xfId="0" applyNumberFormat="1" applyFont="1" applyAlignment="1">
      <alignment horizontal="center"/>
    </xf>
    <xf numFmtId="2" fontId="3" fillId="0" borderId="20" xfId="0" applyNumberFormat="1" applyFont="1" applyFill="1" applyBorder="1" applyAlignment="1"/>
    <xf numFmtId="2" fontId="3" fillId="0" borderId="23" xfId="0" applyNumberFormat="1" applyFont="1" applyFill="1" applyBorder="1" applyAlignment="1"/>
    <xf numFmtId="176" fontId="7" fillId="0" borderId="16" xfId="0" applyNumberFormat="1" applyFont="1" applyBorder="1" applyAlignment="1">
      <alignment horizontal="center"/>
    </xf>
    <xf numFmtId="177" fontId="3" fillId="2" borderId="3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77" fontId="3" fillId="2" borderId="10" xfId="0" applyNumberFormat="1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177" fontId="3" fillId="2" borderId="7" xfId="0" applyNumberFormat="1" applyFont="1" applyFill="1" applyBorder="1" applyAlignment="1" applyProtection="1">
      <protection locked="0"/>
    </xf>
    <xf numFmtId="177" fontId="3" fillId="2" borderId="20" xfId="0" applyNumberFormat="1" applyFont="1" applyFill="1" applyBorder="1" applyAlignment="1" applyProtection="1">
      <protection locked="0"/>
    </xf>
    <xf numFmtId="177" fontId="3" fillId="2" borderId="23" xfId="0" applyNumberFormat="1" applyFont="1" applyFill="1" applyBorder="1" applyAlignment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2</xdr:row>
          <xdr:rowOff>7620</xdr:rowOff>
        </xdr:from>
        <xdr:to>
          <xdr:col>4</xdr:col>
          <xdr:colOff>106680</xdr:colOff>
          <xdr:row>10</xdr:row>
          <xdr:rowOff>137160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0</xdr:col>
      <xdr:colOff>205740</xdr:colOff>
      <xdr:row>11</xdr:row>
      <xdr:rowOff>5716</xdr:rowOff>
    </xdr:from>
    <xdr:ext cx="944880" cy="1348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テキスト ボックス 15"/>
            <xdr:cNvSpPr txBox="1"/>
          </xdr:nvSpPr>
          <xdr:spPr>
            <a:xfrm>
              <a:off x="205740" y="1712596"/>
              <a:ext cx="944880" cy="1348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+mj-ea"/>
                      </a:rPr>
                      <m:t>𝑓𝑐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+mj-ea"/>
                      </a:rPr>
                      <m:t>=</m:t>
                    </m:r>
                    <m:f>
                      <m:fPr>
                        <m:ctrlPr>
                          <a:rPr kumimoji="1" lang="en-US" altLang="ja-JP" sz="1050" b="0" i="1">
                            <a:latin typeface="Cambria Math" panose="02040503050406030204" pitchFamily="18" charset="0"/>
                            <a:ea typeface="+mj-ea"/>
                          </a:rPr>
                        </m:ctrlPr>
                      </m:fPr>
                      <m:num>
                        <m:r>
                          <a:rPr kumimoji="1" lang="en-US" altLang="ja-JP" sz="1050" b="0" i="1">
                            <a:latin typeface="Cambria Math" panose="02040503050406030204" pitchFamily="18" charset="0"/>
                            <a:ea typeface="+mj-ea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50" b="0" i="1">
                            <a:latin typeface="Cambria Math" panose="02040503050406030204" pitchFamily="18" charset="0"/>
                            <a:ea typeface="+mj-ea"/>
                          </a:rPr>
                          <m:t>2</m:t>
                        </m:r>
                        <m:r>
                          <a:rPr kumimoji="1" lang="ja-JP" altLang="en-US" sz="1050" b="0" i="1">
                            <a:latin typeface="Cambria Math" panose="02040503050406030204" pitchFamily="18" charset="0"/>
                            <a:ea typeface="+mj-ea"/>
                          </a:rPr>
                          <m:t>𝜋</m:t>
                        </m:r>
                        <m:r>
                          <a:rPr kumimoji="1" lang="en-US" altLang="ja-JP" sz="1050" b="0" i="1">
                            <a:latin typeface="Cambria Math" panose="02040503050406030204" pitchFamily="18" charset="0"/>
                            <a:ea typeface="+mj-ea"/>
                          </a:rPr>
                          <m:t>𝑅𝑓𝐶𝑓</m:t>
                        </m:r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05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𝐶𝑓</m:t>
                    </m:r>
                    <m:r>
                      <a:rPr kumimoji="1" lang="en-US" altLang="ja-JP" sz="105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en-US" altLang="ja-JP" sz="105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05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5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ja-JP" altLang="ja-JP" sz="105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  <m:r>
                          <a:rPr kumimoji="1" lang="en-US" altLang="ja-JP" sz="105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𝑓𝑐𝑅𝑓</m:t>
                        </m:r>
                      </m:den>
                    </m:f>
                  </m:oMath>
                </m:oMathPara>
              </a14:m>
              <a:endParaRPr kumimoji="1" lang="en-US" altLang="ja-JP" sz="1200" b="0" i="1">
                <a:latin typeface="+mj-ea"/>
                <a:ea typeface="+mj-ea"/>
              </a:endParaRPr>
            </a:p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050" b="0" i="1">
                        <a:latin typeface="Cambria Math" panose="02040503050406030204" pitchFamily="18" charset="0"/>
                      </a:rPr>
                      <m:t>𝑅𝑓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𝑅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𝑅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kumimoji="1" lang="en-US" altLang="ja-JP" sz="1050" b="0">
                <a:ea typeface="Cambria Math" panose="02040503050406030204" pitchFamily="18" charset="0"/>
              </a:endParaRPr>
            </a:p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2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𝑄𝐶𝑓</m:t>
                    </m:r>
                  </m:oMath>
                  <m:oMath xmlns:m="http://schemas.openxmlformats.org/officeDocument/2006/math"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2</m:t>
                    </m:r>
                    <m:r>
                      <a:rPr kumimoji="1" lang="en-US" altLang="ja-JP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𝐶𝑓</m:t>
                        </m:r>
                      </m:num>
                      <m:den>
                        <m:r>
                          <a:rPr kumimoji="1" lang="en-US" altLang="ja-JP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  <m:r>
                          <a:rPr kumimoji="1" lang="en-US" altLang="ja-JP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𝑄</m:t>
                        </m:r>
                      </m:den>
                    </m:f>
                  </m:oMath>
                </m:oMathPara>
              </a14:m>
              <a:endParaRPr kumimoji="1" lang="en-US" altLang="ja-JP" sz="1100" b="0">
                <a:ea typeface="Cambria Math" panose="02040503050406030204" pitchFamily="18" charset="0"/>
              </a:endParaRPr>
            </a:p>
            <a:p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6" name="テキスト ボックス 15"/>
            <xdr:cNvSpPr txBox="1"/>
          </xdr:nvSpPr>
          <xdr:spPr>
            <a:xfrm>
              <a:off x="205740" y="1712596"/>
              <a:ext cx="944880" cy="1348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l"/>
              <a:r>
                <a:rPr kumimoji="1" lang="en-US" altLang="ja-JP" sz="1050" b="0" i="0">
                  <a:latin typeface="Cambria Math" panose="02040503050406030204" pitchFamily="18" charset="0"/>
                  <a:ea typeface="+mj-ea"/>
                </a:rPr>
                <a:t>𝑓𝑐=1/2</a:t>
              </a:r>
              <a:r>
                <a:rPr kumimoji="1" lang="ja-JP" altLang="en-US" sz="1050" b="0" i="0">
                  <a:latin typeface="Cambria Math" panose="02040503050406030204" pitchFamily="18" charset="0"/>
                  <a:ea typeface="+mj-ea"/>
                </a:rPr>
                <a:t>𝜋</a:t>
              </a:r>
              <a:r>
                <a:rPr kumimoji="1" lang="en-US" altLang="ja-JP" sz="1050" b="0" i="0">
                  <a:latin typeface="Cambria Math" panose="02040503050406030204" pitchFamily="18" charset="0"/>
                  <a:ea typeface="+mj-ea"/>
                </a:rPr>
                <a:t>𝑅𝑓𝐶𝑓</a:t>
              </a:r>
              <a:r>
                <a:rPr kumimoji="1" lang="en-US" altLang="ja-JP" sz="1050" b="0" i="1">
                  <a:latin typeface="Cambria Math" panose="02040503050406030204" pitchFamily="18" charset="0"/>
                  <a:ea typeface="+mj-ea"/>
                </a:rPr>
                <a:t/>
              </a:r>
              <a:br>
                <a:rPr kumimoji="1" lang="en-US" altLang="ja-JP" sz="1050" b="0" i="1">
                  <a:latin typeface="Cambria Math" panose="02040503050406030204" pitchFamily="18" charset="0"/>
                  <a:ea typeface="+mj-ea"/>
                </a:rPr>
              </a:br>
              <a:r>
                <a:rPr kumimoji="1"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𝐶𝑓=1/2</a:t>
              </a:r>
              <a:r>
                <a:rPr kumimoji="1" lang="ja-JP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kumimoji="1"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𝑓𝑐𝑅𝑓</a:t>
              </a:r>
              <a:endParaRPr kumimoji="1" lang="en-US" altLang="ja-JP" sz="1200" b="0" i="1">
                <a:latin typeface="+mj-ea"/>
                <a:ea typeface="+mj-ea"/>
              </a:endParaRPr>
            </a:p>
            <a:p>
              <a:pPr algn="l"/>
              <a:r>
                <a:rPr kumimoji="1" lang="en-US" altLang="ja-JP" sz="1050" b="0" i="0">
                  <a:latin typeface="Cambria Math" panose="02040503050406030204" pitchFamily="18" charset="0"/>
                </a:rPr>
                <a:t>𝑅𝑓</a:t>
              </a:r>
              <a:r>
                <a:rPr kumimoji="1" lang="en-US" altLang="ja-JP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=𝑅1=𝑅2</a:t>
              </a:r>
              <a:endParaRPr kumimoji="1" lang="en-US" altLang="ja-JP" sz="1050" b="0">
                <a:ea typeface="Cambria Math" panose="02040503050406030204" pitchFamily="18" charset="0"/>
              </a:endParaRPr>
            </a:p>
            <a:p>
              <a:pPr algn="l"/>
              <a:r>
                <a:rPr kumimoji="1" lang="en-US" altLang="ja-JP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𝐶1=2𝑄𝐶𝑓</a:t>
              </a:r>
              <a:r>
                <a:rPr kumimoji="1" lang="en-US" altLang="ja-JP" sz="105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/>
              </a:r>
              <a:br>
                <a:rPr kumimoji="1" lang="en-US" altLang="ja-JP" sz="1050" b="0" i="1">
                  <a:latin typeface="Cambria Math" panose="02040503050406030204" pitchFamily="18" charset="0"/>
                  <a:ea typeface="Cambria Math" panose="02040503050406030204" pitchFamily="18" charset="0"/>
                </a:rPr>
              </a:br>
              <a:r>
                <a:rPr kumimoji="1" lang="en-US" altLang="ja-JP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𝐶2=𝐶𝑓/2𝑄</a:t>
              </a:r>
              <a:endParaRPr kumimoji="1" lang="en-US" altLang="ja-JP" sz="1100" b="0">
                <a:ea typeface="Cambria Math" panose="02040503050406030204" pitchFamily="18" charset="0"/>
              </a:endParaRPr>
            </a:p>
            <a:p>
              <a:endParaRPr kumimoji="1" lang="ja-JP" altLang="en-US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22</xdr:row>
          <xdr:rowOff>45720</xdr:rowOff>
        </xdr:from>
        <xdr:to>
          <xdr:col>3</xdr:col>
          <xdr:colOff>480060</xdr:colOff>
          <xdr:row>30</xdr:row>
          <xdr:rowOff>121920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0</xdr:col>
      <xdr:colOff>213360</xdr:colOff>
      <xdr:row>30</xdr:row>
      <xdr:rowOff>129540</xdr:rowOff>
    </xdr:from>
    <xdr:ext cx="1143518" cy="12485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テキスト ボックス 17"/>
            <xdr:cNvSpPr txBox="1"/>
          </xdr:nvSpPr>
          <xdr:spPr>
            <a:xfrm>
              <a:off x="213360" y="4800600"/>
              <a:ext cx="1143518" cy="1248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𝑓𝑐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ja-JP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𝑅𝑓𝐶𝑓</m:t>
                        </m:r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𝑅𝑓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1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2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3</m:t>
                    </m:r>
                  </m:oMath>
                  <m:oMath xmlns:m="http://schemas.openxmlformats.org/officeDocument/2006/math"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𝐶𝑓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kumimoji="1" lang="ja-JP" altLang="en-US" sz="1000" b="0" i="1">
                            <a:latin typeface="Cambria Math" panose="02040503050406030204" pitchFamily="18" charset="0"/>
                          </a:rPr>
                          <m:t>𝜋</m:t>
                        </m:r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𝑓𝑐𝑅𝑓</m:t>
                        </m:r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𝐶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1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3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𝑄𝐶𝑓</m:t>
                    </m:r>
                  </m:oMath>
                  <m:oMath xmlns:m="http://schemas.openxmlformats.org/officeDocument/2006/math"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𝐶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2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𝐶𝑓</m:t>
                        </m:r>
                      </m:num>
                      <m:den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kumimoji="1" lang="en-US" altLang="ja-JP" sz="1000" b="0" i="1">
                            <a:latin typeface="Cambria Math" panose="02040503050406030204" pitchFamily="18" charset="0"/>
                          </a:rPr>
                          <m:t>𝑄</m:t>
                        </m:r>
                      </m:den>
                    </m:f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8" name="テキスト ボックス 17"/>
            <xdr:cNvSpPr txBox="1"/>
          </xdr:nvSpPr>
          <xdr:spPr>
            <a:xfrm>
              <a:off x="213360" y="4800600"/>
              <a:ext cx="1143518" cy="1248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𝑓𝑐=1/2</a:t>
              </a:r>
              <a:r>
                <a:rPr kumimoji="1" lang="ja-JP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𝑅𝑓𝐶𝑓</a:t>
              </a:r>
              <a:r>
                <a:rPr kumimoji="1" lang="en-US" altLang="ja-JP" sz="10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/>
              </a:r>
              <a:br>
                <a:rPr kumimoji="1" lang="en-US" altLang="ja-JP" sz="10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kumimoji="1" lang="en-US" altLang="ja-JP" sz="1000" b="0" i="0">
                  <a:latin typeface="Cambria Math" panose="02040503050406030204" pitchFamily="18" charset="0"/>
                </a:rPr>
                <a:t>𝑅𝑓=𝑅1=𝑅2=𝑅3</a:t>
              </a:r>
              <a:r>
                <a:rPr kumimoji="1" lang="en-US" altLang="ja-JP" sz="1000" b="0" i="1">
                  <a:latin typeface="Cambria Math" panose="02040503050406030204" pitchFamily="18" charset="0"/>
                </a:rPr>
                <a:t/>
              </a:r>
              <a:br>
                <a:rPr kumimoji="1" lang="en-US" altLang="ja-JP" sz="1000" b="0" i="1">
                  <a:latin typeface="Cambria Math" panose="02040503050406030204" pitchFamily="18" charset="0"/>
                </a:rPr>
              </a:br>
              <a:r>
                <a:rPr kumimoji="1" lang="en-US" altLang="ja-JP" sz="1000" b="0" i="0">
                  <a:latin typeface="Cambria Math" panose="02040503050406030204" pitchFamily="18" charset="0"/>
                </a:rPr>
                <a:t>𝐶𝑓=1/2</a:t>
              </a:r>
              <a:r>
                <a:rPr kumimoji="1" lang="ja-JP" altLang="en-US" sz="10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𝑓𝑐𝑅𝑓</a:t>
              </a:r>
              <a:r>
                <a:rPr kumimoji="1" lang="en-US" altLang="ja-JP" sz="1000" b="0" i="1">
                  <a:latin typeface="Cambria Math" panose="02040503050406030204" pitchFamily="18" charset="0"/>
                </a:rPr>
                <a:t/>
              </a:r>
              <a:br>
                <a:rPr kumimoji="1" lang="en-US" altLang="ja-JP" sz="1000" b="0" i="1">
                  <a:latin typeface="Cambria Math" panose="02040503050406030204" pitchFamily="18" charset="0"/>
                </a:rPr>
              </a:br>
              <a:r>
                <a:rPr kumimoji="1" lang="en-US" altLang="ja-JP" sz="1000" b="0" i="0">
                  <a:latin typeface="Cambria Math" panose="02040503050406030204" pitchFamily="18" charset="0"/>
                </a:rPr>
                <a:t>𝐶1=3𝑄𝐶𝑓</a:t>
              </a:r>
              <a:r>
                <a:rPr kumimoji="1" lang="en-US" altLang="ja-JP" sz="1000" b="0" i="1">
                  <a:latin typeface="Cambria Math" panose="02040503050406030204" pitchFamily="18" charset="0"/>
                </a:rPr>
                <a:t/>
              </a:r>
              <a:br>
                <a:rPr kumimoji="1" lang="en-US" altLang="ja-JP" sz="1000" b="0" i="1">
                  <a:latin typeface="Cambria Math" panose="02040503050406030204" pitchFamily="18" charset="0"/>
                </a:rPr>
              </a:br>
              <a:r>
                <a:rPr kumimoji="1" lang="en-US" altLang="ja-JP" sz="1000" b="0" i="0">
                  <a:latin typeface="Cambria Math" panose="02040503050406030204" pitchFamily="18" charset="0"/>
                </a:rPr>
                <a:t>𝐶2=𝐶𝑓/3𝑄</a:t>
              </a:r>
              <a:endParaRPr kumimoji="1" lang="ja-JP" altLang="en-US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2</xdr:row>
          <xdr:rowOff>7620</xdr:rowOff>
        </xdr:from>
        <xdr:to>
          <xdr:col>14</xdr:col>
          <xdr:colOff>53340</xdr:colOff>
          <xdr:row>10</xdr:row>
          <xdr:rowOff>99060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10</xdr:col>
      <xdr:colOff>327660</xdr:colOff>
      <xdr:row>10</xdr:row>
      <xdr:rowOff>114300</xdr:rowOff>
    </xdr:from>
    <xdr:ext cx="897169" cy="13799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テキスト ボックス 19"/>
            <xdr:cNvSpPr txBox="1"/>
          </xdr:nvSpPr>
          <xdr:spPr>
            <a:xfrm>
              <a:off x="6012180" y="1668780"/>
              <a:ext cx="897169" cy="13799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ja-JP" altLang="ar-A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𝑓𝑐</m:t>
                    </m:r>
                    <m:r>
                      <a:rPr kumimoji="1" lang="ar-AE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ar-AE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ar-AE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ar-AE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ja-JP" altLang="ar-A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  <m:r>
                          <a:rPr kumimoji="1" lang="ja-JP" altLang="ar-A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𝑅𝑓𝐶𝑓</m:t>
                        </m:r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𝑅𝑓</m:t>
                    </m:r>
                    <m:r>
                      <a:rPr kumimoji="1" lang="ar-AE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ar-AE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ar-AE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ar-AE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ja-JP" altLang="ar-A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  <m:r>
                          <a:rPr kumimoji="1" lang="ja-JP" altLang="ar-A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𝑓𝑐𝐶𝑓</m:t>
                        </m:r>
                      </m:den>
                    </m:f>
                  </m:oMath>
                </m:oMathPara>
              </a14:m>
              <a:endParaRPr lang="ar-AE" altLang="ja-JP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kumimoji="1" lang="ja-JP" altLang="ar-A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𝑓</m:t>
                    </m:r>
                    <m:r>
                      <a:rPr kumimoji="1" lang="ar-AE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kumimoji="1" lang="ar-AE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kumimoji="1" lang="ar-AE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kumimoji="1" lang="ar-AE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2</m:t>
                    </m:r>
                  </m:oMath>
                </m:oMathPara>
              </a14:m>
              <a:endParaRPr lang="ar-AE" altLang="ja-JP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𝑅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kumimoji="1" lang="ar-AE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ar-AE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𝑅𝑓</m:t>
                        </m:r>
                      </m:num>
                      <m:den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𝑄</m:t>
                        </m:r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𝑅</m:t>
                    </m:r>
                    <m:r>
                      <a:rPr kumimoji="1" lang="ar-AE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2</m:t>
                    </m:r>
                    <m:r>
                      <a:rPr kumimoji="1" lang="ar-AE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2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𝑄𝑅𝑓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0" name="テキスト ボックス 19"/>
            <xdr:cNvSpPr txBox="1"/>
          </xdr:nvSpPr>
          <xdr:spPr>
            <a:xfrm>
              <a:off x="6012180" y="1668780"/>
              <a:ext cx="897169" cy="13799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ar-A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𝑓𝑐</a:t>
              </a:r>
              <a:r>
                <a:rPr kumimoji="1" lang="ar-AE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=1/2</a:t>
              </a:r>
              <a:r>
                <a:rPr kumimoji="1" lang="ja-JP" altLang="ar-A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𝜋𝑅𝑓𝐶𝑓</a:t>
              </a:r>
              <a:r>
                <a:rPr kumimoji="1" lang="ja-JP" altLang="ar-AE" sz="11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/>
              </a:r>
              <a:br>
                <a:rPr kumimoji="1" lang="ja-JP" altLang="ar-AE" sz="11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𝑅𝑓</a:t>
              </a:r>
              <a:r>
                <a:rPr kumimoji="1" lang="ar-AE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=1/2</a:t>
              </a:r>
              <a:r>
                <a:rPr kumimoji="1" lang="ja-JP" altLang="ar-A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𝜋𝑓𝑐𝐶𝑓</a:t>
              </a:r>
              <a:endParaRPr lang="ar-AE" altLang="ja-JP">
                <a:effectLst/>
              </a:endParaRPr>
            </a:p>
            <a:p>
              <a:pPr/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</a:t>
              </a:r>
              <a:r>
                <a:rPr kumimoji="1" lang="ja-JP" altLang="ar-A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</a:t>
              </a:r>
              <a:r>
                <a:rPr kumimoji="1" lang="ar-AE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</a:t>
              </a:r>
              <a:r>
                <a:rPr kumimoji="1" lang="ar-AE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</a:t>
              </a:r>
              <a:r>
                <a:rPr kumimoji="1" lang="ar-AE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endParaRPr lang="ar-AE" altLang="ja-JP">
                <a:effectLst/>
              </a:endParaRPr>
            </a:p>
            <a:p>
              <a:pPr/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𝑅1</a:t>
              </a:r>
              <a:r>
                <a:rPr kumimoji="1" lang="ar-AE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𝑅𝑓</a:t>
              </a:r>
              <a:r>
                <a:rPr kumimoji="1" lang="ar-AE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2𝑄</a:t>
              </a:r>
              <a:r>
                <a:rPr kumimoji="1" lang="en-US" altLang="ja-JP" sz="11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/>
              </a:r>
              <a:br>
                <a:rPr kumimoji="1" lang="en-US" altLang="ja-JP" sz="11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kumimoji="1" lang="ar-AE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2𝑄𝑅𝑓</a:t>
              </a:r>
              <a:endParaRPr kumimoji="1" lang="ja-JP" altLang="en-US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22</xdr:row>
          <xdr:rowOff>0</xdr:rowOff>
        </xdr:from>
        <xdr:to>
          <xdr:col>14</xdr:col>
          <xdr:colOff>83820</xdr:colOff>
          <xdr:row>31</xdr:row>
          <xdr:rowOff>68580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10</xdr:col>
      <xdr:colOff>139609</xdr:colOff>
      <xdr:row>31</xdr:row>
      <xdr:rowOff>115388</xdr:rowOff>
    </xdr:from>
    <xdr:ext cx="1130181" cy="1254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テキスト ボックス 25"/>
            <xdr:cNvSpPr txBox="1"/>
          </xdr:nvSpPr>
          <xdr:spPr>
            <a:xfrm>
              <a:off x="5824129" y="4938848"/>
              <a:ext cx="1130181" cy="1254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ja-JP" altLang="ar-AE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𝑓𝑐</m:t>
                    </m:r>
                    <m:r>
                      <a:rPr kumimoji="1" lang="ar-AE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ar-AE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ar-AE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ar-AE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ja-JP" altLang="ar-AE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  <m:r>
                          <a:rPr kumimoji="1" lang="ja-JP" altLang="ar-AE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𝑅𝑓𝐶𝑓</m:t>
                        </m:r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𝑅𝑓</m:t>
                    </m:r>
                    <m:r>
                      <a:rPr kumimoji="1" lang="ar-AE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ar-AE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ar-AE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ar-AE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ja-JP" altLang="ar-AE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  <m:r>
                          <a:rPr kumimoji="1" lang="ja-JP" altLang="ar-AE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𝑓𝑐𝐶𝑓</m:t>
                        </m:r>
                      </m:den>
                    </m:f>
                  </m:oMath>
                </m:oMathPara>
              </a14:m>
              <a:endParaRPr lang="ar-AE" altLang="ja-JP" sz="1000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kumimoji="1" lang="ja-JP" altLang="ar-AE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𝑓</m:t>
                    </m:r>
                    <m:r>
                      <a:rPr kumimoji="1" lang="ar-AE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kumimoji="1" lang="ar-AE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kumimoji="1" lang="ar-AE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kumimoji="1" lang="ar-AE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2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3</m:t>
                    </m:r>
                  </m:oMath>
                </m:oMathPara>
              </a14:m>
              <a:endParaRPr lang="ar-AE" altLang="ja-JP" sz="1000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𝑅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kumimoji="1" lang="ar-AE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ar-AE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𝑅𝑓</m:t>
                        </m:r>
                      </m:num>
                      <m:den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𝑄</m:t>
                        </m:r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𝑅</m:t>
                    </m:r>
                    <m:r>
                      <a:rPr kumimoji="1" lang="ar-AE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2</m:t>
                    </m:r>
                    <m:r>
                      <a:rPr kumimoji="1" lang="ar-AE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3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𝑄𝑅𝑓</m:t>
                    </m:r>
                  </m:oMath>
                </m:oMathPara>
              </a14:m>
              <a:endParaRPr kumimoji="1" lang="ja-JP" altLang="en-US" sz="1000"/>
            </a:p>
          </xdr:txBody>
        </xdr:sp>
      </mc:Choice>
      <mc:Fallback xmlns="">
        <xdr:sp macro="" textlink="">
          <xdr:nvSpPr>
            <xdr:cNvPr id="26" name="テキスト ボックス 25"/>
            <xdr:cNvSpPr txBox="1"/>
          </xdr:nvSpPr>
          <xdr:spPr>
            <a:xfrm>
              <a:off x="5824129" y="4938848"/>
              <a:ext cx="1130181" cy="1254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ar-AE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𝑓𝑐</a:t>
              </a:r>
              <a:r>
                <a:rPr kumimoji="1" lang="ar-AE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=1/2</a:t>
              </a:r>
              <a:r>
                <a:rPr kumimoji="1" lang="ja-JP" altLang="ar-AE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𝜋𝑅𝑓𝐶𝑓</a:t>
              </a:r>
              <a:r>
                <a:rPr kumimoji="1" lang="ja-JP" altLang="ar-AE" sz="10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/>
              </a:r>
              <a:br>
                <a:rPr kumimoji="1" lang="ja-JP" altLang="ar-AE" sz="10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𝑅𝑓</a:t>
              </a:r>
              <a:r>
                <a:rPr kumimoji="1" lang="ar-AE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=1/2</a:t>
              </a:r>
              <a:r>
                <a:rPr kumimoji="1" lang="ja-JP" altLang="ar-AE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𝜋𝑓𝑐𝐶𝑓</a:t>
              </a:r>
              <a:endParaRPr lang="ar-AE" altLang="ja-JP" sz="1000">
                <a:effectLst/>
              </a:endParaRPr>
            </a:p>
            <a:p>
              <a:pPr/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</a:t>
              </a:r>
              <a:r>
                <a:rPr kumimoji="1" lang="ja-JP" altLang="ar-AE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</a:t>
              </a:r>
              <a:r>
                <a:rPr kumimoji="1" lang="ar-AE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</a:t>
              </a:r>
              <a:r>
                <a:rPr kumimoji="1" lang="ar-AE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1=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</a:t>
              </a:r>
              <a:r>
                <a:rPr kumimoji="1" lang="ar-AE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=𝐶3</a:t>
              </a:r>
              <a:endParaRPr lang="ar-AE" altLang="ja-JP" sz="1000">
                <a:effectLst/>
              </a:endParaRPr>
            </a:p>
            <a:p>
              <a:pPr/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𝑅1</a:t>
              </a:r>
              <a:r>
                <a:rPr kumimoji="1" lang="ar-AE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𝑅𝑓</a:t>
              </a:r>
              <a:r>
                <a:rPr kumimoji="1" lang="ar-AE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3𝑄</a:t>
              </a:r>
              <a:r>
                <a:rPr kumimoji="1" lang="en-US" altLang="ja-JP" sz="10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/>
              </a:r>
              <a:br>
                <a:rPr kumimoji="1" lang="en-US" altLang="ja-JP" sz="10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kumimoji="1" lang="ar-AE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2=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3𝑄𝑅𝑓</a:t>
              </a:r>
              <a:endParaRPr kumimoji="1" lang="ja-JP" altLang="en-US" sz="1000"/>
            </a:p>
          </xdr:txBody>
        </xdr:sp>
      </mc:Fallback>
    </mc:AlternateContent>
    <xdr:clientData/>
  </xdr:oneCellAnchor>
  <xdr:oneCellAnchor>
    <xdr:from>
      <xdr:col>1</xdr:col>
      <xdr:colOff>672465</xdr:colOff>
      <xdr:row>11</xdr:row>
      <xdr:rowOff>49530</xdr:rowOff>
    </xdr:from>
    <xdr:ext cx="1378070" cy="878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テキスト ボックス 26"/>
            <xdr:cNvSpPr txBox="1"/>
          </xdr:nvSpPr>
          <xdr:spPr>
            <a:xfrm>
              <a:off x="1381125" y="1756410"/>
              <a:ext cx="1378070" cy="878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𝑓𝑐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  <m:r>
                          <a:rPr kumimoji="1" lang="ja-JP" alt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  <m:rad>
                          <m:radPr>
                            <m:degHide m:val="on"/>
                            <m:ctrlPr>
                              <a:rPr kumimoji="1" lang="ja-JP" altLang="en-US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e>
                        </m:rad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𝑄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𝑅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num>
                              <m:den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𝑅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den>
                            </m:f>
                          </m:e>
                        </m:rad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𝑅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num>
                              <m:den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𝑅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den>
                            </m:f>
                          </m:e>
                        </m:rad>
                      </m:den>
                    </m:f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7" name="テキスト ボックス 26"/>
            <xdr:cNvSpPr txBox="1"/>
          </xdr:nvSpPr>
          <xdr:spPr>
            <a:xfrm>
              <a:off x="1381125" y="1756410"/>
              <a:ext cx="1378070" cy="878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𝑓𝑐=1/(2</a:t>
              </a:r>
              <a:r>
                <a:rPr kumimoji="1" lang="ja-JP" alt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𝜋√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𝑅1𝑅2𝐶1𝐶2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kumimoji="1" lang="en-US" altLang="ja-JP" sz="1100" b="0" i="1">
                  <a:latin typeface="Cambria Math" panose="02040503050406030204" pitchFamily="18" charset="0"/>
                </a:rPr>
                <a:t/>
              </a:r>
              <a:br>
                <a:rPr kumimoji="1" lang="en-US" altLang="ja-JP" sz="1100" b="0" i="1">
                  <a:latin typeface="Cambria Math" panose="02040503050406030204" pitchFamily="18" charset="0"/>
                </a:rPr>
              </a:b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𝑄=1/(√(𝑅2𝐶2/𝑅1𝐶1)+√(𝑅1𝐶2/𝑅2𝐶1))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12</xdr:col>
      <xdr:colOff>85725</xdr:colOff>
      <xdr:row>10</xdr:row>
      <xdr:rowOff>104775</xdr:rowOff>
    </xdr:from>
    <xdr:ext cx="1355563" cy="8854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テキスト ボックス 27"/>
            <xdr:cNvSpPr txBox="1"/>
          </xdr:nvSpPr>
          <xdr:spPr>
            <a:xfrm>
              <a:off x="7187565" y="1659255"/>
              <a:ext cx="1355563" cy="8854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𝑓𝑐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  <m:r>
                          <a:rPr kumimoji="1" lang="ja-JP" alt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  <m:rad>
                          <m:radPr>
                            <m:degHide m:val="on"/>
                            <m:ctrlPr>
                              <a:rPr kumimoji="1" lang="ja-JP" altLang="en-US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e>
                        </m:rad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𝑄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𝑅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𝑅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e>
                        </m:rad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𝑅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num>
                              <m:den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𝑅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den>
                            </m:f>
                          </m:e>
                        </m:rad>
                      </m:den>
                    </m:f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8" name="テキスト ボックス 27"/>
            <xdr:cNvSpPr txBox="1"/>
          </xdr:nvSpPr>
          <xdr:spPr>
            <a:xfrm>
              <a:off x="7187565" y="1659255"/>
              <a:ext cx="1355563" cy="8854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𝑓𝑐=1/(2</a:t>
              </a:r>
              <a:r>
                <a:rPr kumimoji="1" lang="ja-JP" alt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𝜋√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𝑅1𝑅2𝐶1𝐶2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kumimoji="1" lang="en-US" altLang="ja-JP" sz="1100" b="0" i="1">
                  <a:latin typeface="Cambria Math" panose="02040503050406030204" pitchFamily="18" charset="0"/>
                </a:rPr>
                <a:t/>
              </a:r>
              <a:br>
                <a:rPr kumimoji="1" lang="en-US" altLang="ja-JP" sz="1100" b="0" i="1">
                  <a:latin typeface="Cambria Math" panose="02040503050406030204" pitchFamily="18" charset="0"/>
                </a:rPr>
              </a:b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𝑄=1/(√(𝑅1𝐶1/𝑅2𝐶2)+√(𝑅1𝐶2/𝑅2𝐶1))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2</xdr:col>
      <xdr:colOff>66675</xdr:colOff>
      <xdr:row>31</xdr:row>
      <xdr:rowOff>19050</xdr:rowOff>
    </xdr:from>
    <xdr:ext cx="1478675" cy="1260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テキスト ボックス 28"/>
            <xdr:cNvSpPr txBox="1"/>
          </xdr:nvSpPr>
          <xdr:spPr>
            <a:xfrm>
              <a:off x="1483995" y="4842510"/>
              <a:ext cx="1478675" cy="12600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ja-JP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  <m:r>
                          <a:rPr kumimoji="1" lang="ja-JP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√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ad>
                          <m:radPr>
                            <m:degHide m:val="on"/>
                            <m:ctrlPr>
                              <a:rPr kumimoji="1" lang="en-US" altLang="ja-JP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</m:e>
                        </m:rad>
                      </m:num>
                      <m:den>
                        <m:rad>
                          <m:radPr>
                            <m:degHide m:val="on"/>
                            <m:ctrlPr>
                              <a:rPr kumimoji="1" lang="en-US" altLang="ja-JP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𝑅</m:t>
                                </m:r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3</m:t>
                                </m:r>
                              </m:num>
                              <m:den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𝑅</m:t>
                                </m:r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</m:e>
                        </m:rad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𝑅</m:t>
                                </m:r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2</m:t>
                                </m:r>
                              </m:num>
                              <m:den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𝑅</m:t>
                                </m:r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3</m:t>
                                </m:r>
                              </m:den>
                            </m:f>
                          </m:e>
                        </m:rad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kumimoji="1" lang="en-US" altLang="ja-JP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ad>
                              <m:radPr>
                                <m:degHide m:val="on"/>
                                <m:ctrlP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𝑅</m:t>
                                </m:r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2</m:t>
                                </m:r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𝑅</m:t>
                                </m:r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3</m:t>
                                </m:r>
                              </m:e>
                            </m:rad>
                          </m:num>
                          <m:den>
                            <m:r>
                              <a:rPr kumimoji="1" lang="en-US" altLang="ja-JP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𝑅</m:t>
                            </m:r>
                            <m:r>
                              <a:rPr kumimoji="1" lang="en-US" altLang="ja-JP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den>
                        </m:f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𝐾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=−</m:t>
                    </m:r>
                    <m:f>
                      <m:f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𝑅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3</m:t>
                        </m:r>
                      </m:num>
                      <m:den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𝑅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</m:t>
                        </m:r>
                      </m:den>
                    </m:f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9" name="テキスト ボックス 28"/>
            <xdr:cNvSpPr txBox="1"/>
          </xdr:nvSpPr>
          <xdr:spPr>
            <a:xfrm>
              <a:off x="1483995" y="4842510"/>
              <a:ext cx="1478675" cy="12600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𝑓_𝑐=1/(2</a:t>
              </a:r>
              <a:r>
                <a:rPr kumimoji="1" lang="ja-JP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𝜋√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𝑅2𝑅3𝐶1𝐶2)</a:t>
              </a:r>
              <a:r>
                <a:rPr kumimoji="1" lang="en-US" altLang="ja-JP" sz="10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/>
              </a:r>
              <a:br>
                <a:rPr kumimoji="1" lang="en-US" altLang="ja-JP" sz="10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=√(𝐶1/𝐶2)/(√(𝑅3/𝑅2)+√(𝑅2/𝑅3)+√𝑅2𝑅3/𝑅1)</a:t>
              </a:r>
              <a:r>
                <a:rPr kumimoji="1" lang="en-US" altLang="ja-JP" sz="10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/>
              </a:r>
              <a:br>
                <a:rPr kumimoji="1" lang="en-US" altLang="ja-JP" sz="10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</a:b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𝐾=−𝑅3/𝑅1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11</xdr:col>
      <xdr:colOff>619125</xdr:colOff>
      <xdr:row>31</xdr:row>
      <xdr:rowOff>133350</xdr:rowOff>
    </xdr:from>
    <xdr:ext cx="1646540" cy="14039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テキスト ボックス 29"/>
            <xdr:cNvSpPr txBox="1"/>
          </xdr:nvSpPr>
          <xdr:spPr>
            <a:xfrm>
              <a:off x="7012305" y="4956810"/>
              <a:ext cx="1646540" cy="14039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ja-JP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  <m:rad>
                          <m:radPr>
                            <m:degHide m:val="on"/>
                            <m:ctrlPr>
                              <a:rPr kumimoji="1" lang="ja-JP" alt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radPr>
                          <m:deg/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</m:t>
                            </m:r>
                          </m:e>
                        </m:rad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num>
                              <m:den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den>
                            </m:f>
                          </m:e>
                        </m:rad>
                      </m:num>
                      <m:den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num>
                              <m:den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</m:e>
                        </m:rad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num>
                              <m:den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den>
                            </m:f>
                          </m:e>
                        </m:rad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e>
                            </m:rad>
                          </m:den>
                        </m:f>
                      </m:den>
                    </m:f>
                  </m:oMath>
                  <m:oMath xmlns:m="http://schemas.openxmlformats.org/officeDocument/2006/math"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𝐾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=−</m:t>
                    </m:r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den>
                    </m:f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30" name="テキスト ボックス 29"/>
            <xdr:cNvSpPr txBox="1"/>
          </xdr:nvSpPr>
          <xdr:spPr>
            <a:xfrm>
              <a:off x="7012305" y="4956810"/>
              <a:ext cx="1646540" cy="14039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𝑓_𝑐=1/(2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𝑅1𝑅2𝐶2𝐶3)</a:t>
              </a:r>
              <a:r>
                <a:rPr kumimoji="1" lang="en-US" altLang="ja-JP" sz="11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/>
              </a:r>
              <a:br>
                <a:rPr kumimoji="1" lang="en-US" altLang="ja-JP" sz="11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𝑄=√(𝑅2/𝑅1)/(√(𝐶3/𝐶2)+√(𝐶2/𝐶3)+𝐶1/√𝐶2𝐶3)</a:t>
              </a:r>
              <a:r>
                <a:rPr kumimoji="1" lang="en-US" altLang="ja-JP" sz="11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/>
              </a:r>
              <a:br>
                <a:rPr kumimoji="1" lang="en-US" altLang="ja-JP" sz="1100" b="0" i="1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𝐾=−𝐶1/𝐶3</a:t>
              </a:r>
              <a:endParaRPr kumimoji="1" lang="ja-JP" alt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1"/>
  <sheetViews>
    <sheetView tabSelected="1" workbookViewId="0">
      <selection activeCell="H38" sqref="H38"/>
    </sheetView>
  </sheetViews>
  <sheetFormatPr defaultColWidth="10.33203125" defaultRowHeight="12" x14ac:dyDescent="0.15"/>
  <cols>
    <col min="1" max="4" width="10.33203125" style="1"/>
    <col min="5" max="5" width="6" style="1" customWidth="1"/>
    <col min="6" max="6" width="10.33203125" style="1"/>
    <col min="7" max="7" width="8.77734375" style="1" customWidth="1"/>
    <col min="8" max="8" width="6.77734375" style="1" customWidth="1"/>
    <col min="9" max="9" width="5.44140625" style="44" customWidth="1"/>
    <col min="10" max="10" width="4.21875" style="2" customWidth="1"/>
    <col min="11" max="14" width="10.33203125" style="1"/>
    <col min="15" max="15" width="5.5546875" style="1" customWidth="1"/>
    <col min="16" max="16" width="10.33203125" style="1"/>
    <col min="17" max="17" width="8.77734375" style="1" customWidth="1"/>
    <col min="18" max="18" width="6.77734375" style="1" customWidth="1"/>
    <col min="19" max="19" width="5.44140625" style="44" customWidth="1"/>
    <col min="20" max="20" width="5" style="1" customWidth="1"/>
    <col min="21" max="16384" width="10.33203125" style="1"/>
  </cols>
  <sheetData>
    <row r="1" spans="2:19" x14ac:dyDescent="0.15">
      <c r="B1" s="4" t="s">
        <v>43</v>
      </c>
    </row>
    <row r="2" spans="2:19" x14ac:dyDescent="0.15">
      <c r="K2" s="3"/>
    </row>
    <row r="3" spans="2:19" ht="12.6" thickBot="1" x14ac:dyDescent="0.2">
      <c r="F3" s="4" t="s">
        <v>3</v>
      </c>
      <c r="I3" s="45" t="s">
        <v>4</v>
      </c>
      <c r="K3" s="3"/>
      <c r="P3" s="4" t="s">
        <v>3</v>
      </c>
      <c r="S3" s="45" t="s">
        <v>4</v>
      </c>
    </row>
    <row r="4" spans="2:19" x14ac:dyDescent="0.15">
      <c r="F4" s="5" t="s">
        <v>17</v>
      </c>
      <c r="G4" s="54">
        <v>3</v>
      </c>
      <c r="H4" s="55" t="s">
        <v>0</v>
      </c>
      <c r="I4" s="46">
        <f>HLOOKUP(H4,B$46:C$47,2,FALSE)</f>
        <v>1000</v>
      </c>
      <c r="K4" s="3"/>
      <c r="P4" s="5" t="s">
        <v>10</v>
      </c>
      <c r="Q4" s="54">
        <v>3</v>
      </c>
      <c r="R4" s="55" t="s">
        <v>0</v>
      </c>
      <c r="S4" s="46">
        <f>HLOOKUP(R4,B$46:C$47,2,FALSE)</f>
        <v>1000</v>
      </c>
    </row>
    <row r="5" spans="2:19" ht="12.6" thickBot="1" x14ac:dyDescent="0.2">
      <c r="F5" s="6" t="s">
        <v>11</v>
      </c>
      <c r="G5" s="56">
        <v>0.7</v>
      </c>
      <c r="H5" s="7"/>
      <c r="I5" s="46"/>
      <c r="K5" s="3"/>
      <c r="P5" s="6" t="s">
        <v>40</v>
      </c>
      <c r="Q5" s="56">
        <v>0.7</v>
      </c>
      <c r="R5" s="7"/>
      <c r="S5" s="46"/>
    </row>
    <row r="6" spans="2:19" ht="12.6" thickBot="1" x14ac:dyDescent="0.2">
      <c r="F6" s="8" t="s">
        <v>5</v>
      </c>
      <c r="G6" s="57">
        <v>10</v>
      </c>
      <c r="H6" s="58" t="s">
        <v>1</v>
      </c>
      <c r="I6" s="46">
        <f>HLOOKUP(H6,B$48:C$49,2,FALSE)</f>
        <v>1000</v>
      </c>
      <c r="K6" s="3"/>
      <c r="P6" s="8" t="s">
        <v>18</v>
      </c>
      <c r="Q6" s="57">
        <v>10</v>
      </c>
      <c r="R6" s="58" t="s">
        <v>2</v>
      </c>
      <c r="S6" s="46">
        <f>HLOOKUP(R6,B$50:D$51,2,FALSE)</f>
        <v>1.0000000000000001E-9</v>
      </c>
    </row>
    <row r="7" spans="2:19" x14ac:dyDescent="0.15">
      <c r="F7" s="9" t="s">
        <v>19</v>
      </c>
      <c r="G7" s="10">
        <f>2*G5*G9*I9/I7</f>
        <v>7.4272306776217824E-3</v>
      </c>
      <c r="H7" s="55" t="s">
        <v>42</v>
      </c>
      <c r="I7" s="46">
        <f>HLOOKUP(H7,B$50:D$51,2,FALSE)</f>
        <v>9.9999999999999995E-7</v>
      </c>
      <c r="K7" s="3"/>
      <c r="P7" s="9" t="s">
        <v>8</v>
      </c>
      <c r="Q7" s="10">
        <f>Q9*S9/(2*Q5)/S7</f>
        <v>3.7894034069498894</v>
      </c>
      <c r="R7" s="55" t="s">
        <v>1</v>
      </c>
      <c r="S7" s="46">
        <f>HLOOKUP(R7,B$48:C$49,2,FALSE)</f>
        <v>1000</v>
      </c>
    </row>
    <row r="8" spans="2:19" ht="12.6" thickBot="1" x14ac:dyDescent="0.2">
      <c r="F8" s="11" t="s">
        <v>6</v>
      </c>
      <c r="G8" s="12">
        <f>G9*I9/(2*G5)/I8</f>
        <v>3.7894034069498894E-3</v>
      </c>
      <c r="H8" s="7" t="str">
        <f>H7</f>
        <v>µF</v>
      </c>
      <c r="I8" s="46">
        <f>HLOOKUP(H8,B$50:D$51,2,FALSE)</f>
        <v>9.9999999999999995E-7</v>
      </c>
      <c r="K8" s="3"/>
      <c r="P8" s="11" t="s">
        <v>21</v>
      </c>
      <c r="Q8" s="12">
        <f>Q9*S9*2*Q5/S8</f>
        <v>7.4272306776217816</v>
      </c>
      <c r="R8" s="7" t="str">
        <f>R7</f>
        <v>kΩ</v>
      </c>
      <c r="S8" s="46">
        <f>HLOOKUP(R8,B$48:C$49,2,FALSE)</f>
        <v>1000</v>
      </c>
    </row>
    <row r="9" spans="2:19" x14ac:dyDescent="0.15">
      <c r="F9" s="13" t="s">
        <v>13</v>
      </c>
      <c r="G9" s="14">
        <f>1/(2*PI()*G4*I4*G6*I6)/I9</f>
        <v>5.3051647697298452E-3</v>
      </c>
      <c r="H9" s="15" t="str">
        <f>H7</f>
        <v>µF</v>
      </c>
      <c r="I9" s="47">
        <f>HLOOKUP(H9,B$50:D$51,2,FALSE)</f>
        <v>9.9999999999999995E-7</v>
      </c>
      <c r="K9" s="3"/>
      <c r="P9" s="13" t="s">
        <v>14</v>
      </c>
      <c r="Q9" s="14">
        <f>1/(2*PI()*Q4*S4*Q6*S6)/S9</f>
        <v>5.3051647697298447</v>
      </c>
      <c r="R9" s="16" t="str">
        <f>R7</f>
        <v>kΩ</v>
      </c>
      <c r="S9" s="47">
        <f>HLOOKUP(R9,B$48:C$49,2,FALSE)</f>
        <v>1000</v>
      </c>
    </row>
    <row r="10" spans="2:19" x14ac:dyDescent="0.15">
      <c r="G10" s="17"/>
      <c r="I10" s="2"/>
      <c r="K10" s="3"/>
      <c r="Q10" s="17"/>
    </row>
    <row r="11" spans="2:19" x14ac:dyDescent="0.15">
      <c r="G11" s="17"/>
      <c r="I11" s="2"/>
      <c r="K11" s="3"/>
      <c r="Q11" s="17"/>
    </row>
    <row r="12" spans="2:19" ht="12.6" thickBot="1" x14ac:dyDescent="0.2">
      <c r="F12" s="4" t="s">
        <v>7</v>
      </c>
      <c r="G12" s="17"/>
      <c r="I12" s="45" t="s">
        <v>4</v>
      </c>
      <c r="K12" s="3"/>
      <c r="P12" s="4" t="s">
        <v>7</v>
      </c>
      <c r="Q12" s="17"/>
      <c r="S12" s="45" t="s">
        <v>4</v>
      </c>
    </row>
    <row r="13" spans="2:19" x14ac:dyDescent="0.15">
      <c r="F13" s="5" t="s">
        <v>20</v>
      </c>
      <c r="G13" s="54">
        <v>10</v>
      </c>
      <c r="H13" s="55" t="s">
        <v>1</v>
      </c>
      <c r="I13" s="46">
        <f>HLOOKUP(H13,B$48:C$49,2,FALSE)</f>
        <v>1000</v>
      </c>
      <c r="K13" s="3"/>
      <c r="P13" s="5" t="s">
        <v>20</v>
      </c>
      <c r="Q13" s="54">
        <v>3.79</v>
      </c>
      <c r="R13" s="55" t="s">
        <v>1</v>
      </c>
      <c r="S13" s="46">
        <f>HLOOKUP(R13,B$48:C$49,2,FALSE)</f>
        <v>1000</v>
      </c>
    </row>
    <row r="14" spans="2:19" ht="12.6" thickBot="1" x14ac:dyDescent="0.2">
      <c r="F14" s="6" t="s">
        <v>21</v>
      </c>
      <c r="G14" s="59">
        <v>10</v>
      </c>
      <c r="H14" s="7" t="str">
        <f>H13</f>
        <v>kΩ</v>
      </c>
      <c r="I14" s="46">
        <f>HLOOKUP(H14,B$48:C$49,2,FALSE)</f>
        <v>1000</v>
      </c>
      <c r="K14" s="3"/>
      <c r="P14" s="6" t="s">
        <v>21</v>
      </c>
      <c r="Q14" s="59">
        <v>7.43</v>
      </c>
      <c r="R14" s="7" t="str">
        <f>R13</f>
        <v>kΩ</v>
      </c>
      <c r="S14" s="46">
        <f>HLOOKUP(R14,B$48:C$49,2,FALSE)</f>
        <v>1000</v>
      </c>
    </row>
    <row r="15" spans="2:19" x14ac:dyDescent="0.15">
      <c r="F15" s="5" t="s">
        <v>19</v>
      </c>
      <c r="G15" s="54">
        <v>7.43</v>
      </c>
      <c r="H15" s="55" t="s">
        <v>2</v>
      </c>
      <c r="I15" s="46">
        <f>HLOOKUP(H15,B$50:D$51,2,FALSE)</f>
        <v>1.0000000000000001E-9</v>
      </c>
      <c r="K15" s="3"/>
      <c r="P15" s="5" t="s">
        <v>19</v>
      </c>
      <c r="Q15" s="54">
        <v>10</v>
      </c>
      <c r="R15" s="55" t="s">
        <v>2</v>
      </c>
      <c r="S15" s="46">
        <f>HLOOKUP(R15,B$50:D$51,2,FALSE)</f>
        <v>1.0000000000000001E-9</v>
      </c>
    </row>
    <row r="16" spans="2:19" ht="12.6" thickBot="1" x14ac:dyDescent="0.2">
      <c r="F16" s="6" t="s">
        <v>22</v>
      </c>
      <c r="G16" s="59">
        <v>3.79</v>
      </c>
      <c r="H16" s="7" t="str">
        <f>H15</f>
        <v>nF</v>
      </c>
      <c r="I16" s="46">
        <f>HLOOKUP(H16,B$50:D$51,2,FALSE)</f>
        <v>1.0000000000000001E-9</v>
      </c>
      <c r="K16" s="3"/>
      <c r="P16" s="6" t="s">
        <v>22</v>
      </c>
      <c r="Q16" s="59">
        <v>10</v>
      </c>
      <c r="R16" s="7" t="str">
        <f>R15</f>
        <v>nF</v>
      </c>
      <c r="S16" s="46">
        <f>HLOOKUP(R16,B$50:D$51,2,FALSE)</f>
        <v>1.0000000000000001E-9</v>
      </c>
    </row>
    <row r="17" spans="1:19" x14ac:dyDescent="0.15">
      <c r="F17" s="5" t="s">
        <v>17</v>
      </c>
      <c r="G17" s="18">
        <f>1/(2*PI()*(G13*I13*G14*I14*G15*I15*G16*I16)^0.5)/I17</f>
        <v>2.9992047814099676</v>
      </c>
      <c r="H17" s="55" t="s">
        <v>0</v>
      </c>
      <c r="I17" s="46">
        <f>HLOOKUP(H17,B$46:C$47,2,FALSE)</f>
        <v>1000</v>
      </c>
      <c r="K17" s="3"/>
      <c r="P17" s="5" t="s">
        <v>17</v>
      </c>
      <c r="Q17" s="18">
        <f>1/(2*PI()*(Q13*S13*Q14*S14*Q15*S15*Q16*S16)^0.5)/S17</f>
        <v>2.9992047814099667</v>
      </c>
      <c r="R17" s="55" t="s">
        <v>0</v>
      </c>
      <c r="S17" s="46">
        <f>HLOOKUP(R17,B$46:C$47,2,FALSE)</f>
        <v>1000</v>
      </c>
    </row>
    <row r="18" spans="1:19" ht="12.6" thickBot="1" x14ac:dyDescent="0.2">
      <c r="F18" s="6" t="s">
        <v>23</v>
      </c>
      <c r="G18" s="19">
        <f>1/((G14*I14*G16*I16/(G13*I13*G15*I15))^0.5+(G13*I13*G16*I16/(G14*I14*G15*I15))^0.5)</f>
        <v>0.70007538229614785</v>
      </c>
      <c r="H18" s="7"/>
      <c r="I18" s="46"/>
      <c r="K18" s="3"/>
      <c r="P18" s="6" t="s">
        <v>23</v>
      </c>
      <c r="Q18" s="19">
        <f>1/((Q13*S13*Q15*S15/(Q14*S14*Q16*S16))^0.5+(Q13*S13*Q16*S16/(Q14*S14*Q15*S15))^0.5)</f>
        <v>0.70007538229614785</v>
      </c>
      <c r="R18" s="7"/>
      <c r="S18" s="46"/>
    </row>
    <row r="19" spans="1:19" x14ac:dyDescent="0.15">
      <c r="I19" s="45"/>
      <c r="K19" s="3"/>
      <c r="Q19" s="17"/>
      <c r="S19" s="45"/>
    </row>
    <row r="20" spans="1:19" x14ac:dyDescent="0.15">
      <c r="F20" s="17"/>
      <c r="I20" s="45"/>
      <c r="K20" s="3"/>
      <c r="Q20" s="17"/>
      <c r="S20" s="45"/>
    </row>
    <row r="21" spans="1:19" ht="12.6" thickBot="1" x14ac:dyDescent="0.2">
      <c r="A21" s="20"/>
      <c r="B21" s="20"/>
      <c r="C21" s="20"/>
      <c r="D21" s="20"/>
      <c r="E21" s="20"/>
      <c r="F21" s="21"/>
      <c r="G21" s="20"/>
      <c r="H21" s="20"/>
      <c r="I21" s="48"/>
      <c r="J21" s="22"/>
      <c r="K21" s="23"/>
      <c r="L21" s="20"/>
      <c r="M21" s="20"/>
      <c r="N21" s="20"/>
      <c r="O21" s="20"/>
      <c r="P21" s="20"/>
      <c r="Q21" s="21"/>
      <c r="R21" s="20"/>
      <c r="S21" s="48"/>
    </row>
    <row r="22" spans="1:19" x14ac:dyDescent="0.15">
      <c r="A22" s="24"/>
      <c r="B22" s="24"/>
      <c r="C22" s="24"/>
      <c r="D22" s="24"/>
      <c r="E22" s="24"/>
      <c r="F22" s="25"/>
      <c r="G22" s="24"/>
      <c r="H22" s="24"/>
      <c r="I22" s="49"/>
      <c r="J22" s="26"/>
      <c r="K22" s="3"/>
      <c r="L22" s="24"/>
      <c r="M22" s="24"/>
      <c r="N22" s="24"/>
      <c r="P22" s="24"/>
      <c r="Q22" s="25"/>
      <c r="R22" s="24"/>
      <c r="S22" s="49"/>
    </row>
    <row r="23" spans="1:19" ht="12.6" thickBot="1" x14ac:dyDescent="0.2">
      <c r="F23" s="4" t="s">
        <v>3</v>
      </c>
      <c r="G23" s="17"/>
      <c r="I23" s="45" t="s">
        <v>4</v>
      </c>
      <c r="K23" s="3"/>
      <c r="P23" s="4" t="s">
        <v>3</v>
      </c>
      <c r="Q23" s="17"/>
      <c r="S23" s="45" t="s">
        <v>4</v>
      </c>
    </row>
    <row r="24" spans="1:19" x14ac:dyDescent="0.15">
      <c r="F24" s="5" t="s">
        <v>17</v>
      </c>
      <c r="G24" s="54">
        <v>3</v>
      </c>
      <c r="H24" s="55" t="s">
        <v>0</v>
      </c>
      <c r="I24" s="46">
        <f>HLOOKUP(H24,B$46:C$47,2,FALSE)</f>
        <v>1000</v>
      </c>
      <c r="K24" s="3"/>
      <c r="P24" s="5" t="s">
        <v>10</v>
      </c>
      <c r="Q24" s="54">
        <v>3</v>
      </c>
      <c r="R24" s="55" t="s">
        <v>0</v>
      </c>
      <c r="S24" s="46">
        <f>HLOOKUP(R24,B$46:C$47,2,FALSE)</f>
        <v>1000</v>
      </c>
    </row>
    <row r="25" spans="1:19" ht="12.6" thickBot="1" x14ac:dyDescent="0.2">
      <c r="F25" s="6" t="s">
        <v>23</v>
      </c>
      <c r="G25" s="56">
        <v>0.7</v>
      </c>
      <c r="H25" s="7"/>
      <c r="I25" s="46"/>
      <c r="K25" s="3"/>
      <c r="P25" s="6" t="s">
        <v>41</v>
      </c>
      <c r="Q25" s="56">
        <v>3</v>
      </c>
      <c r="R25" s="7"/>
      <c r="S25" s="46"/>
    </row>
    <row r="26" spans="1:19" ht="12.6" thickBot="1" x14ac:dyDescent="0.2">
      <c r="F26" s="8" t="s">
        <v>24</v>
      </c>
      <c r="G26" s="57">
        <v>27</v>
      </c>
      <c r="H26" s="58" t="s">
        <v>1</v>
      </c>
      <c r="I26" s="46">
        <f>HLOOKUP(H26,B$48:C$49,2,FALSE)</f>
        <v>1000</v>
      </c>
      <c r="K26" s="3"/>
      <c r="P26" s="8" t="s">
        <v>15</v>
      </c>
      <c r="Q26" s="57">
        <v>2.2000000000000002</v>
      </c>
      <c r="R26" s="58" t="s">
        <v>2</v>
      </c>
      <c r="S26" s="46">
        <f>HLOOKUP(R26,B$50:D$51,2,FALSE)</f>
        <v>1.0000000000000001E-9</v>
      </c>
    </row>
    <row r="27" spans="1:19" x14ac:dyDescent="0.15">
      <c r="F27" s="9" t="s">
        <v>9</v>
      </c>
      <c r="G27" s="10">
        <f>3*G25*G29*I29/I27</f>
        <v>4.1262392653454336</v>
      </c>
      <c r="H27" s="55" t="s">
        <v>2</v>
      </c>
      <c r="I27" s="46">
        <f>HLOOKUP(H27,B$50:D$51,2,FALSE)</f>
        <v>1.0000000000000001E-9</v>
      </c>
      <c r="K27" s="3"/>
      <c r="P27" s="9" t="s">
        <v>8</v>
      </c>
      <c r="Q27" s="10">
        <f>Q29*S29/(3*Q25)/S27</f>
        <v>2.6793761463282042</v>
      </c>
      <c r="R27" s="55" t="s">
        <v>1</v>
      </c>
      <c r="S27" s="46">
        <f>HLOOKUP(R27,B$48:C$49,2,FALSE)</f>
        <v>1000</v>
      </c>
    </row>
    <row r="28" spans="1:19" ht="12.6" thickBot="1" x14ac:dyDescent="0.2">
      <c r="F28" s="11" t="s">
        <v>6</v>
      </c>
      <c r="G28" s="12">
        <f>G29*I29/(3*G25)/I28</f>
        <v>0.93565516220984934</v>
      </c>
      <c r="H28" s="7" t="str">
        <f>H27</f>
        <v>nF</v>
      </c>
      <c r="I28" s="46">
        <f>HLOOKUP(H28,B$50:D$51,2,FALSE)</f>
        <v>1.0000000000000001E-9</v>
      </c>
      <c r="K28" s="3"/>
      <c r="P28" s="11" t="s">
        <v>21</v>
      </c>
      <c r="Q28" s="12">
        <f>Q29*S29*3*Q25/S28</f>
        <v>217.02946785258456</v>
      </c>
      <c r="R28" s="7" t="str">
        <f>R27</f>
        <v>kΩ</v>
      </c>
      <c r="S28" s="46">
        <f>HLOOKUP(R28,B$48:C$49,2,FALSE)</f>
        <v>1000</v>
      </c>
    </row>
    <row r="29" spans="1:19" x14ac:dyDescent="0.15">
      <c r="F29" s="13" t="s">
        <v>25</v>
      </c>
      <c r="G29" s="14">
        <f>1/(2*PI()*G24*I24*G26*I26)/I29</f>
        <v>1.9648758406406832</v>
      </c>
      <c r="H29" s="15" t="str">
        <f>H27</f>
        <v>nF</v>
      </c>
      <c r="I29" s="47">
        <f>HLOOKUP(H29,B$50:D$51,2,FALSE)</f>
        <v>1.0000000000000001E-9</v>
      </c>
      <c r="K29" s="3"/>
      <c r="P29" s="13" t="s">
        <v>25</v>
      </c>
      <c r="Q29" s="14">
        <f>1/(2*PI()*Q24*S24*Q26*S26)/S29</f>
        <v>24.11438531695384</v>
      </c>
      <c r="R29" s="16" t="str">
        <f>R27</f>
        <v>kΩ</v>
      </c>
      <c r="S29" s="46">
        <f>HLOOKUP(R29,B$48:C$49,2,FALSE)</f>
        <v>1000</v>
      </c>
    </row>
    <row r="30" spans="1:19" x14ac:dyDescent="0.15">
      <c r="G30" s="17"/>
      <c r="I30" s="50"/>
      <c r="K30" s="3"/>
      <c r="Q30" s="17"/>
      <c r="S30" s="45"/>
    </row>
    <row r="31" spans="1:19" x14ac:dyDescent="0.15">
      <c r="G31" s="17"/>
      <c r="I31" s="50"/>
      <c r="K31" s="3"/>
      <c r="Q31" s="17"/>
      <c r="S31" s="45"/>
    </row>
    <row r="32" spans="1:19" ht="12.6" thickBot="1" x14ac:dyDescent="0.2">
      <c r="F32" s="4" t="s">
        <v>7</v>
      </c>
      <c r="G32" s="17"/>
      <c r="I32" s="45" t="s">
        <v>4</v>
      </c>
      <c r="K32" s="3"/>
      <c r="P32" s="4" t="s">
        <v>7</v>
      </c>
      <c r="Q32" s="17"/>
      <c r="S32" s="45" t="s">
        <v>4</v>
      </c>
    </row>
    <row r="33" spans="2:19" x14ac:dyDescent="0.15">
      <c r="F33" s="5" t="s">
        <v>20</v>
      </c>
      <c r="G33" s="54">
        <v>27</v>
      </c>
      <c r="H33" s="55" t="s">
        <v>1</v>
      </c>
      <c r="I33" s="46">
        <f>HLOOKUP(H33,B$48:C$49,2,FALSE)</f>
        <v>1000</v>
      </c>
      <c r="K33" s="3"/>
      <c r="P33" s="5" t="s">
        <v>20</v>
      </c>
      <c r="Q33" s="54">
        <v>2.68</v>
      </c>
      <c r="R33" s="55" t="s">
        <v>1</v>
      </c>
      <c r="S33" s="46">
        <f>HLOOKUP(R33,B$48:C$49,2,FALSE)</f>
        <v>1000</v>
      </c>
    </row>
    <row r="34" spans="2:19" ht="12.6" thickBot="1" x14ac:dyDescent="0.2">
      <c r="F34" s="27" t="s">
        <v>21</v>
      </c>
      <c r="G34" s="60">
        <v>27</v>
      </c>
      <c r="H34" s="28" t="str">
        <f>H33</f>
        <v>kΩ</v>
      </c>
      <c r="I34" s="46">
        <f>HLOOKUP(H34,B$48:C$49,2,FALSE)</f>
        <v>1000</v>
      </c>
      <c r="K34" s="3"/>
      <c r="P34" s="27" t="s">
        <v>21</v>
      </c>
      <c r="Q34" s="60">
        <v>217.03</v>
      </c>
      <c r="R34" s="28" t="str">
        <f>R33</f>
        <v>kΩ</v>
      </c>
      <c r="S34" s="46">
        <f>HLOOKUP(R34,B$48:C$49,2,FALSE)</f>
        <v>1000</v>
      </c>
    </row>
    <row r="35" spans="2:19" ht="12.6" thickBot="1" x14ac:dyDescent="0.2">
      <c r="F35" s="29" t="s">
        <v>26</v>
      </c>
      <c r="G35" s="61">
        <v>27</v>
      </c>
      <c r="H35" s="30" t="str">
        <f>H34</f>
        <v>kΩ</v>
      </c>
      <c r="I35" s="46">
        <f>HLOOKUP(H35,B$48:C$49,2,FALSE)</f>
        <v>1000</v>
      </c>
      <c r="K35" s="3"/>
      <c r="P35" s="5" t="s">
        <v>19</v>
      </c>
      <c r="Q35" s="54">
        <v>2200</v>
      </c>
      <c r="R35" s="55" t="s">
        <v>27</v>
      </c>
      <c r="S35" s="46">
        <f>HLOOKUP(R35,B$50:D$51,2,FALSE)</f>
        <v>9.9999999999999998E-13</v>
      </c>
    </row>
    <row r="36" spans="2:19" x14ac:dyDescent="0.15">
      <c r="F36" s="5" t="s">
        <v>19</v>
      </c>
      <c r="G36" s="54">
        <v>4130</v>
      </c>
      <c r="H36" s="55" t="s">
        <v>27</v>
      </c>
      <c r="I36" s="46">
        <f>HLOOKUP(H36,B$50:D$51,2,FALSE)</f>
        <v>9.9999999999999998E-13</v>
      </c>
      <c r="K36" s="3"/>
      <c r="P36" s="27" t="s">
        <v>22</v>
      </c>
      <c r="Q36" s="60">
        <v>2200</v>
      </c>
      <c r="R36" s="28" t="str">
        <f>R35</f>
        <v>pF</v>
      </c>
      <c r="S36" s="46">
        <f>HLOOKUP(R36,B$50:D$51,2,FALSE)</f>
        <v>9.9999999999999998E-13</v>
      </c>
    </row>
    <row r="37" spans="2:19" ht="12.6" thickBot="1" x14ac:dyDescent="0.2">
      <c r="F37" s="6" t="s">
        <v>22</v>
      </c>
      <c r="G37" s="59">
        <v>940</v>
      </c>
      <c r="H37" s="7" t="str">
        <f>H36</f>
        <v>pF</v>
      </c>
      <c r="I37" s="46">
        <f>HLOOKUP(H37,B$50:D$51,2,FALSE)</f>
        <v>9.9999999999999998E-13</v>
      </c>
      <c r="K37" s="3"/>
      <c r="P37" s="29" t="s">
        <v>16</v>
      </c>
      <c r="Q37" s="61">
        <v>2200</v>
      </c>
      <c r="R37" s="30" t="str">
        <f>R36</f>
        <v>pF</v>
      </c>
      <c r="S37" s="46">
        <f>HLOOKUP(R37,B$50:D$51,2,FALSE)</f>
        <v>9.9999999999999998E-13</v>
      </c>
    </row>
    <row r="38" spans="2:19" x14ac:dyDescent="0.15">
      <c r="F38" s="5" t="s">
        <v>17</v>
      </c>
      <c r="G38" s="18">
        <f>1/(2*PI()*(G34*I34*G35*I35*G36*I36*G37*I37)^0.5)/I38</f>
        <v>2.9916956836848394</v>
      </c>
      <c r="H38" s="55" t="s">
        <v>0</v>
      </c>
      <c r="I38" s="46">
        <f>HLOOKUP(H38,B$46:C$47,2,FALSE)</f>
        <v>1000</v>
      </c>
      <c r="K38" s="3"/>
      <c r="P38" s="5" t="s">
        <v>17</v>
      </c>
      <c r="Q38" s="18">
        <f>1/(2*PI()*(Q33*S33*Q34*S34*Q36*S36*Q37*S37)^0.5)/S38</f>
        <v>2.9996471303422054</v>
      </c>
      <c r="R38" s="55" t="s">
        <v>0</v>
      </c>
      <c r="S38" s="46">
        <f>HLOOKUP(R38,B$46:C$47,2,FALSE)</f>
        <v>1000</v>
      </c>
    </row>
    <row r="39" spans="2:19" x14ac:dyDescent="0.15">
      <c r="F39" s="27" t="s">
        <v>23</v>
      </c>
      <c r="G39" s="51">
        <f>(G36*I36/(G37*I37))^0.5/((G35*I35/(G34*I34))^0.5+(G34*I34/(G35*I35))^0.5+(G34*I34*G35*I35)^0.5/(G33*I33))</f>
        <v>0.69869855376316092</v>
      </c>
      <c r="H39" s="28"/>
      <c r="I39" s="46"/>
      <c r="K39" s="3"/>
      <c r="P39" s="27" t="s">
        <v>23</v>
      </c>
      <c r="Q39" s="51">
        <f>(Q34*S34/(Q33*S33))^0.5/((Q37*S37/(Q36*S36))^0.5+(Q36*S36/(Q37*S37))^0.5+Q35*S35/(Q36*S36*Q37*S37)^0.5)</f>
        <v>2.999654485354792</v>
      </c>
      <c r="R39" s="28"/>
      <c r="S39" s="46"/>
    </row>
    <row r="40" spans="2:19" ht="12.6" thickBot="1" x14ac:dyDescent="0.2">
      <c r="F40" s="29" t="s">
        <v>28</v>
      </c>
      <c r="G40" s="52">
        <f>G35*I35/(G33*I33)</f>
        <v>1</v>
      </c>
      <c r="H40" s="30" t="s">
        <v>29</v>
      </c>
      <c r="I40" s="46"/>
      <c r="K40" s="3"/>
      <c r="P40" s="29" t="s">
        <v>28</v>
      </c>
      <c r="Q40" s="52">
        <f>Q35*S35/(Q37*S37)</f>
        <v>1</v>
      </c>
      <c r="R40" s="30" t="s">
        <v>29</v>
      </c>
      <c r="S40" s="53"/>
    </row>
    <row r="41" spans="2:19" x14ac:dyDescent="0.15">
      <c r="K41" s="3"/>
    </row>
    <row r="44" spans="2:19" x14ac:dyDescent="0.15">
      <c r="F44" s="1" t="s">
        <v>30</v>
      </c>
    </row>
    <row r="45" spans="2:19" x14ac:dyDescent="0.15">
      <c r="B45" s="31"/>
      <c r="C45" s="32" t="s">
        <v>12</v>
      </c>
      <c r="D45" s="33"/>
      <c r="F45" s="1" t="s">
        <v>31</v>
      </c>
    </row>
    <row r="46" spans="2:19" x14ac:dyDescent="0.15">
      <c r="B46" s="34" t="s">
        <v>32</v>
      </c>
      <c r="C46" s="32" t="s">
        <v>33</v>
      </c>
      <c r="D46" s="35"/>
      <c r="F46" s="1" t="s">
        <v>34</v>
      </c>
    </row>
    <row r="47" spans="2:19" x14ac:dyDescent="0.15">
      <c r="B47" s="36">
        <v>1</v>
      </c>
      <c r="C47" s="37">
        <v>1000</v>
      </c>
      <c r="D47" s="38"/>
    </row>
    <row r="48" spans="2:19" x14ac:dyDescent="0.15">
      <c r="B48" s="34" t="s">
        <v>35</v>
      </c>
      <c r="C48" s="32" t="s">
        <v>36</v>
      </c>
      <c r="D48" s="35"/>
    </row>
    <row r="49" spans="2:4" x14ac:dyDescent="0.15">
      <c r="B49" s="36">
        <v>1</v>
      </c>
      <c r="C49" s="37">
        <v>1000</v>
      </c>
      <c r="D49" s="38"/>
    </row>
    <row r="50" spans="2:4" x14ac:dyDescent="0.15">
      <c r="B50" s="39" t="s">
        <v>37</v>
      </c>
      <c r="C50" s="40" t="s">
        <v>38</v>
      </c>
      <c r="D50" s="41" t="s">
        <v>39</v>
      </c>
    </row>
    <row r="51" spans="2:4" x14ac:dyDescent="0.15">
      <c r="B51" s="42">
        <v>9.9999999999999995E-7</v>
      </c>
      <c r="C51" s="37">
        <v>1.0000000000000001E-9</v>
      </c>
      <c r="D51" s="43">
        <v>9.9999999999999998E-13</v>
      </c>
    </row>
  </sheetData>
  <sheetProtection algorithmName="SHA-512" hashValue="M24AQQuW+aQdXWvcunes4lLttKkDef0B/ExyeV/sM3Ki5SbEaI+Qc4GEyZ3znsXbWHFW+OTZ/3lcVs9scztPRQ==" saltValue="yOoLTSqMaxRk05SyKTpTkg==" spinCount="100000" sheet="1" objects="1" scenarios="1"/>
  <phoneticPr fontId="2"/>
  <dataValidations count="3">
    <dataValidation type="list" allowBlank="1" showInputMessage="1" showErrorMessage="1" sqref="H7 R15 H15 H27 R6 H36 R26 R35">
      <formula1>$B$50:$D$50</formula1>
    </dataValidation>
    <dataValidation type="list" allowBlank="1" showInputMessage="1" showErrorMessage="1" sqref="H6 R13 H26 R27 H33 H13 R7 R33">
      <formula1>$B$48:$C$48</formula1>
    </dataValidation>
    <dataValidation type="list" allowBlank="1" showInputMessage="1" showErrorMessage="1" sqref="H4 R17 H24 H38 R4 H17 R24 R38">
      <formula1>$B$46:$C$46</formula1>
    </dataValidation>
  </dataValidations>
  <pageMargins left="0.7" right="0.7" top="0.75" bottom="0.75" header="0.3" footer="0.3"/>
  <pageSetup paperSize="9" orientation="landscape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Visio.Drawing.11" shapeId="1033" r:id="rId4">
          <objectPr defaultSize="0" autoPict="0" r:id="rId5">
            <anchor moveWithCells="1">
              <from>
                <xdr:col>0</xdr:col>
                <xdr:colOff>281940</xdr:colOff>
                <xdr:row>2</xdr:row>
                <xdr:rowOff>7620</xdr:rowOff>
              </from>
              <to>
                <xdr:col>4</xdr:col>
                <xdr:colOff>106680</xdr:colOff>
                <xdr:row>10</xdr:row>
                <xdr:rowOff>137160</xdr:rowOff>
              </to>
            </anchor>
          </objectPr>
        </oleObject>
      </mc:Choice>
      <mc:Fallback>
        <oleObject progId="Visio.Drawing.11" shapeId="1033" r:id="rId4"/>
      </mc:Fallback>
    </mc:AlternateContent>
    <mc:AlternateContent xmlns:mc="http://schemas.openxmlformats.org/markup-compatibility/2006">
      <mc:Choice Requires="x14">
        <oleObject progId="Visio.Drawing.11" shapeId="1034" r:id="rId6">
          <objectPr defaultSize="0" autoPict="0" r:id="rId7">
            <anchor moveWithCells="1">
              <from>
                <xdr:col>0</xdr:col>
                <xdr:colOff>182880</xdr:colOff>
                <xdr:row>22</xdr:row>
                <xdr:rowOff>45720</xdr:rowOff>
              </from>
              <to>
                <xdr:col>3</xdr:col>
                <xdr:colOff>480060</xdr:colOff>
                <xdr:row>30</xdr:row>
                <xdr:rowOff>121920</xdr:rowOff>
              </to>
            </anchor>
          </objectPr>
        </oleObject>
      </mc:Choice>
      <mc:Fallback>
        <oleObject progId="Visio.Drawing.11" shapeId="1034" r:id="rId6"/>
      </mc:Fallback>
    </mc:AlternateContent>
    <mc:AlternateContent xmlns:mc="http://schemas.openxmlformats.org/markup-compatibility/2006">
      <mc:Choice Requires="x14">
        <oleObject progId="Visio.Drawing.11" shapeId="1035" r:id="rId8">
          <objectPr defaultSize="0" autoPict="0" r:id="rId9">
            <anchor moveWithCells="1">
              <from>
                <xdr:col>10</xdr:col>
                <xdr:colOff>312420</xdr:colOff>
                <xdr:row>2</xdr:row>
                <xdr:rowOff>7620</xdr:rowOff>
              </from>
              <to>
                <xdr:col>14</xdr:col>
                <xdr:colOff>53340</xdr:colOff>
                <xdr:row>10</xdr:row>
                <xdr:rowOff>99060</xdr:rowOff>
              </to>
            </anchor>
          </objectPr>
        </oleObject>
      </mc:Choice>
      <mc:Fallback>
        <oleObject progId="Visio.Drawing.11" shapeId="1035" r:id="rId8"/>
      </mc:Fallback>
    </mc:AlternateContent>
    <mc:AlternateContent xmlns:mc="http://schemas.openxmlformats.org/markup-compatibility/2006">
      <mc:Choice Requires="x14">
        <oleObject progId="Visio.Drawing.11" shapeId="1036" r:id="rId10">
          <objectPr defaultSize="0" autoPict="0" r:id="rId11">
            <anchor moveWithCells="1">
              <from>
                <xdr:col>10</xdr:col>
                <xdr:colOff>220980</xdr:colOff>
                <xdr:row>22</xdr:row>
                <xdr:rowOff>0</xdr:rowOff>
              </from>
              <to>
                <xdr:col>14</xdr:col>
                <xdr:colOff>83820</xdr:colOff>
                <xdr:row>31</xdr:row>
                <xdr:rowOff>68580</xdr:rowOff>
              </to>
            </anchor>
          </objectPr>
        </oleObject>
      </mc:Choice>
      <mc:Fallback>
        <oleObject progId="Visio.Drawing.11" shapeId="1036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S.Matsuo</dc:creator>
  <cp:lastModifiedBy>S.Matsuo</cp:lastModifiedBy>
  <cp:lastPrinted>2022-04-27T02:56:46Z</cp:lastPrinted>
  <dcterms:created xsi:type="dcterms:W3CDTF">2022-04-27T02:43:52Z</dcterms:created>
  <dcterms:modified xsi:type="dcterms:W3CDTF">2022-04-29T08:55:12Z</dcterms:modified>
</cp:coreProperties>
</file>