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ダウンロード\"/>
    </mc:Choice>
  </mc:AlternateContent>
  <bookViews>
    <workbookView xWindow="0" yWindow="0" windowWidth="16380" windowHeight="8196" tabRatio="500"/>
  </bookViews>
  <sheets>
    <sheet name="ソレノイドコイル計算" sheetId="1" r:id="rId1"/>
    <sheet name="HLOOKUP" sheetId="2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" i="2" l="1"/>
  <c r="F19" i="2" l="1"/>
  <c r="F20" i="2"/>
  <c r="F21" i="2"/>
  <c r="F22" i="2"/>
  <c r="F18" i="2"/>
  <c r="E4" i="1" l="1"/>
  <c r="J14" i="1" l="1"/>
  <c r="E14" i="1"/>
  <c r="J13" i="1"/>
  <c r="E13" i="1"/>
  <c r="N11" i="1"/>
  <c r="J10" i="1"/>
  <c r="E10" i="1"/>
  <c r="I9" i="1"/>
  <c r="J9" i="1" s="1"/>
  <c r="D9" i="1"/>
  <c r="E9" i="1" s="1"/>
  <c r="J8" i="1"/>
  <c r="E7" i="1"/>
  <c r="J6" i="1"/>
  <c r="E6" i="1"/>
  <c r="J4" i="1"/>
  <c r="C9" i="1" l="1"/>
  <c r="C14" i="1" s="1"/>
  <c r="H8" i="1"/>
  <c r="H9" i="1"/>
  <c r="H14" i="1" s="1"/>
  <c r="C11" i="1" l="1"/>
  <c r="E11" i="1" s="1"/>
  <c r="C12" i="1" s="1"/>
  <c r="C13" i="1" s="1"/>
  <c r="C10" i="1"/>
  <c r="H11" i="1"/>
  <c r="J11" i="1" s="1"/>
  <c r="H12" i="1" s="1"/>
  <c r="H10" i="1"/>
  <c r="H13" i="1" l="1"/>
</calcChain>
</file>

<file path=xl/comments1.xml><?xml version="1.0" encoding="utf-8"?>
<comments xmlns="http://schemas.openxmlformats.org/spreadsheetml/2006/main">
  <authors>
    <author>S.Matsuo</author>
  </authors>
  <commentLis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S.Matsuo:</t>
        </r>
        <r>
          <rPr>
            <sz val="9"/>
            <color indexed="81"/>
            <rFont val="ＭＳ Ｐゴシック"/>
            <family val="3"/>
            <charset val="128"/>
          </rPr>
          <t xml:space="preserve">
空芯コイルの場合は1のままで良い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S.Matsuo:</t>
        </r>
        <r>
          <rPr>
            <sz val="9"/>
            <color indexed="81"/>
            <rFont val="ＭＳ Ｐゴシック"/>
            <family val="3"/>
            <charset val="128"/>
          </rPr>
          <t xml:space="preserve">
左のD/lの値を少数点1桁目で四捨五入している。
計算に用いるD/lはこちらを使っている。</t>
        </r>
      </text>
    </comment>
    <comment ref="J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S.Matsuo:</t>
        </r>
        <r>
          <rPr>
            <sz val="9"/>
            <color indexed="81"/>
            <rFont val="MS P ゴシック"/>
            <family val="3"/>
            <charset val="128"/>
          </rPr>
          <t xml:space="preserve">
D/Lを四捨五入
長岡係数参照にはこちらを使用。</t>
        </r>
      </text>
    </comment>
  </commentList>
</comments>
</file>

<file path=xl/comments2.xml><?xml version="1.0" encoding="utf-8"?>
<comments xmlns="http://schemas.openxmlformats.org/spreadsheetml/2006/main">
  <authors>
    <author>S.Matsuo</author>
  </authors>
  <commentList>
    <comment ref="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このセルはデータ入力規則を設定して、右リストの上の行の単位をプルダウンメニューから選択するようにしている。</t>
        </r>
      </text>
    </comment>
    <comment ref="C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=HLOOKUP(B7,E7:G8,2,0)
左のB4セルの値がE3～G4の2行のリストの1行目と比較して、一致するリストの2行目の値が出力される。</t>
        </r>
      </text>
    </comment>
  </commentList>
</comments>
</file>

<file path=xl/sharedStrings.xml><?xml version="1.0" encoding="utf-8"?>
<sst xmlns="http://schemas.openxmlformats.org/spreadsheetml/2006/main" count="75" uniqueCount="51">
  <si>
    <t>ソレノイドコイルインダクタンス計算</t>
    <rPh sb="15" eb="17">
      <t>ケイサン</t>
    </rPh>
    <phoneticPr fontId="4"/>
  </si>
  <si>
    <t>スペース巻き</t>
    <rPh sb="4" eb="5">
      <t>マ</t>
    </rPh>
    <phoneticPr fontId="4"/>
  </si>
  <si>
    <t>密巻き</t>
    <rPh sb="0" eb="1">
      <t>ミツ</t>
    </rPh>
    <rPh sb="1" eb="2">
      <t>マ</t>
    </rPh>
    <phoneticPr fontId="4"/>
  </si>
  <si>
    <t>コイル線径(d)</t>
    <rPh sb="3" eb="5">
      <t>センケイ</t>
    </rPh>
    <phoneticPr fontId="4"/>
  </si>
  <si>
    <t>mm</t>
  </si>
  <si>
    <t>Table</t>
    <phoneticPr fontId="4"/>
  </si>
  <si>
    <t>コイル巻数(N)</t>
    <rPh sb="3" eb="4">
      <t>マ</t>
    </rPh>
    <rPh sb="4" eb="5">
      <t>スウ</t>
    </rPh>
    <phoneticPr fontId="4"/>
  </si>
  <si>
    <t>turn</t>
    <phoneticPr fontId="4"/>
  </si>
  <si>
    <t>turn</t>
    <phoneticPr fontId="4"/>
  </si>
  <si>
    <t>mm</t>
    <phoneticPr fontId="4"/>
  </si>
  <si>
    <t>cm</t>
    <phoneticPr fontId="4"/>
  </si>
  <si>
    <t>m</t>
    <phoneticPr fontId="4"/>
  </si>
  <si>
    <t>コイル内径(Dn)</t>
    <rPh sb="3" eb="5">
      <t>ナイケイ</t>
    </rPh>
    <phoneticPr fontId="4"/>
  </si>
  <si>
    <t>コイル長さ(ｌ)</t>
    <rPh sb="3" eb="4">
      <t>ナガ</t>
    </rPh>
    <phoneticPr fontId="4"/>
  </si>
  <si>
    <t>比透磁率(μs)</t>
    <rPh sb="0" eb="1">
      <t>ヒ</t>
    </rPh>
    <rPh sb="1" eb="4">
      <t>トウジリツ</t>
    </rPh>
    <phoneticPr fontId="4"/>
  </si>
  <si>
    <t>mm^2</t>
    <phoneticPr fontId="4"/>
  </si>
  <si>
    <t>cm^2</t>
    <phoneticPr fontId="4"/>
  </si>
  <si>
    <t>m^2</t>
    <phoneticPr fontId="4"/>
  </si>
  <si>
    <t>コイル直径（D）</t>
    <rPh sb="3" eb="5">
      <t>チョッケイ</t>
    </rPh>
    <phoneticPr fontId="4"/>
  </si>
  <si>
    <t>nH</t>
    <phoneticPr fontId="4"/>
  </si>
  <si>
    <t>μH</t>
    <phoneticPr fontId="4"/>
  </si>
  <si>
    <t>mH</t>
    <phoneticPr fontId="4"/>
  </si>
  <si>
    <t>コイル断面積(S)</t>
    <rPh sb="3" eb="6">
      <t>ダンメンセキ</t>
    </rPh>
    <phoneticPr fontId="4"/>
  </si>
  <si>
    <t>mm^2</t>
  </si>
  <si>
    <t>真空透磁率(μ)</t>
    <rPh sb="0" eb="2">
      <t>シンクウ</t>
    </rPh>
    <rPh sb="2" eb="5">
      <t>トウジリツ</t>
    </rPh>
    <phoneticPr fontId="4"/>
  </si>
  <si>
    <r>
      <t>D/l</t>
    </r>
    <r>
      <rPr>
        <sz val="6"/>
        <rFont val="ＭＳ ゴシック"/>
        <family val="3"/>
        <charset val="128"/>
      </rPr>
      <t>（長岡係数用）</t>
    </r>
    <rPh sb="4" eb="6">
      <t>ナガオカ</t>
    </rPh>
    <rPh sb="6" eb="8">
      <t>ケイスウ</t>
    </rPh>
    <rPh sb="8" eb="9">
      <t>ヨウ</t>
    </rPh>
    <phoneticPr fontId="4"/>
  </si>
  <si>
    <t>長岡係数(k)</t>
    <rPh sb="0" eb="2">
      <t>ナガオカ</t>
    </rPh>
    <rPh sb="2" eb="4">
      <t>ケイスウ</t>
    </rPh>
    <phoneticPr fontId="4"/>
  </si>
  <si>
    <t>インダクタンス</t>
    <phoneticPr fontId="4"/>
  </si>
  <si>
    <t>長岡係数</t>
    <rPh sb="0" eb="2">
      <t>ナガオカ</t>
    </rPh>
    <rPh sb="2" eb="4">
      <t>ケイスウ</t>
    </rPh>
    <phoneticPr fontId="4"/>
  </si>
  <si>
    <t>基本式</t>
    <rPh sb="0" eb="2">
      <t>キホン</t>
    </rPh>
    <rPh sb="2" eb="3">
      <t>シキ</t>
    </rPh>
    <phoneticPr fontId="4"/>
  </si>
  <si>
    <t>D/l</t>
    <phoneticPr fontId="4"/>
  </si>
  <si>
    <t>ｋ</t>
    <phoneticPr fontId="4"/>
  </si>
  <si>
    <t>引用）</t>
    <rPh sb="0" eb="2">
      <t>インヨウ</t>
    </rPh>
    <phoneticPr fontId="4"/>
  </si>
  <si>
    <t>https://www.tdk.com/ja/tech-mag/electronics_primer/1</t>
    <phoneticPr fontId="4"/>
  </si>
  <si>
    <t>巻線長の目安</t>
    <rPh sb="0" eb="1">
      <t>マ</t>
    </rPh>
    <rPh sb="1" eb="2">
      <t>セン</t>
    </rPh>
    <rPh sb="2" eb="3">
      <t>チョウ</t>
    </rPh>
    <rPh sb="4" eb="6">
      <t>メヤス</t>
    </rPh>
    <phoneticPr fontId="4"/>
  </si>
  <si>
    <t>係数等</t>
    <rPh sb="0" eb="2">
      <t>ケイスウ</t>
    </rPh>
    <rPh sb="2" eb="3">
      <t>ナド</t>
    </rPh>
    <phoneticPr fontId="1"/>
  </si>
  <si>
    <t>cm</t>
  </si>
  <si>
    <t>mm</t>
    <phoneticPr fontId="1"/>
  </si>
  <si>
    <t>cm</t>
    <phoneticPr fontId="1"/>
  </si>
  <si>
    <t>m</t>
    <phoneticPr fontId="1"/>
  </si>
  <si>
    <t>↓単位</t>
    <rPh sb="1" eb="3">
      <t>タンイ</t>
    </rPh>
    <phoneticPr fontId="1"/>
  </si>
  <si>
    <t>リスト</t>
    <phoneticPr fontId="1"/>
  </si>
  <si>
    <t>←1行目は単位セルのリストを兼ねている。</t>
    <rPh sb="2" eb="3">
      <t>ギョウ</t>
    </rPh>
    <rPh sb="3" eb="4">
      <t>メ</t>
    </rPh>
    <rPh sb="5" eb="7">
      <t>タンイ</t>
    </rPh>
    <rPh sb="14" eb="15">
      <t>カ</t>
    </rPh>
    <phoneticPr fontId="1"/>
  </si>
  <si>
    <t>←1行目と2行目のリストがHLOOKUP関数</t>
    <rPh sb="2" eb="4">
      <t>ギョウメ</t>
    </rPh>
    <rPh sb="6" eb="8">
      <t>ギョウメ</t>
    </rPh>
    <rPh sb="20" eb="22">
      <t>カンスウ</t>
    </rPh>
    <phoneticPr fontId="1"/>
  </si>
  <si>
    <t>　　の参照セル範囲になる。</t>
    <rPh sb="3" eb="5">
      <t>サンショウ</t>
    </rPh>
    <rPh sb="7" eb="9">
      <t>ハンイ</t>
    </rPh>
    <phoneticPr fontId="1"/>
  </si>
  <si>
    <t>a</t>
    <phoneticPr fontId="1"/>
  </si>
  <si>
    <t>b</t>
    <phoneticPr fontId="1"/>
  </si>
  <si>
    <t>VLOOKUP</t>
    <phoneticPr fontId="1"/>
  </si>
  <si>
    <t>a'</t>
    <phoneticPr fontId="1"/>
  </si>
  <si>
    <t>nH</t>
  </si>
  <si>
    <t>注)長岡係数の参照テーブルの都合で、D/lが10以上になると正しく計算できません。</t>
    <rPh sb="0" eb="1">
      <t>チュウ</t>
    </rPh>
    <rPh sb="2" eb="4">
      <t>ナガオカ</t>
    </rPh>
    <rPh sb="4" eb="6">
      <t>ケイスウ</t>
    </rPh>
    <rPh sb="7" eb="9">
      <t>サンショウ</t>
    </rPh>
    <rPh sb="14" eb="16">
      <t>ツゴウ</t>
    </rPh>
    <rPh sb="24" eb="26">
      <t>イジョウ</t>
    </rPh>
    <rPh sb="30" eb="31">
      <t>タダ</t>
    </rPh>
    <rPh sb="33" eb="35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</si>
</sst>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E+00"/>
    <numFmt numFmtId="177" formatCode="0.0_ "/>
    <numFmt numFmtId="178" formatCode="#,##0.0;[Red]\-#,##0.0"/>
    <numFmt numFmtId="179" formatCode="0.0E+00"/>
    <numFmt numFmtId="180" formatCode="0.00_ "/>
    <numFmt numFmtId="181" formatCode="0.000_ "/>
  </numFmts>
  <fonts count="20"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000000"/>
      <name val="ＭＳ Ｐゴシック"/>
      <family val="2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4" xfId="0" applyBorder="1" applyAlignment="1"/>
    <xf numFmtId="0" fontId="0" fillId="2" borderId="1" xfId="0" applyFill="1" applyBorder="1" applyAlignment="1"/>
    <xf numFmtId="0" fontId="0" fillId="2" borderId="2" xfId="0" applyFont="1" applyFill="1" applyBorder="1" applyAlignment="1"/>
    <xf numFmtId="176" fontId="5" fillId="0" borderId="0" xfId="0" applyNumberFormat="1" applyFont="1" applyBorder="1" applyAlignment="1"/>
    <xf numFmtId="0" fontId="0" fillId="0" borderId="15" xfId="0" applyBorder="1" applyAlignment="1"/>
    <xf numFmtId="0" fontId="0" fillId="2" borderId="16" xfId="0" applyFill="1" applyBorder="1" applyAlignment="1"/>
    <xf numFmtId="0" fontId="0" fillId="0" borderId="17" xfId="0" applyFont="1" applyBorder="1" applyAlignment="1"/>
    <xf numFmtId="0" fontId="0" fillId="2" borderId="17" xfId="0" applyFont="1" applyFill="1" applyBorder="1" applyAlignment="1"/>
    <xf numFmtId="11" fontId="5" fillId="0" borderId="12" xfId="0" applyNumberFormat="1" applyFont="1" applyBorder="1" applyAlignment="1">
      <alignment horizontal="center"/>
    </xf>
    <xf numFmtId="11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8" xfId="0" applyBorder="1" applyAlignment="1"/>
    <xf numFmtId="177" fontId="0" fillId="2" borderId="19" xfId="0" applyNumberFormat="1" applyFill="1" applyBorder="1" applyAlignment="1"/>
    <xf numFmtId="0" fontId="0" fillId="0" borderId="2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4" xfId="0" applyFont="1" applyBorder="1" applyAlignment="1"/>
    <xf numFmtId="0" fontId="3" fillId="2" borderId="2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3" fillId="0" borderId="18" xfId="0" applyFont="1" applyFill="1" applyBorder="1" applyAlignment="1"/>
    <xf numFmtId="178" fontId="3" fillId="0" borderId="21" xfId="1" applyNumberFormat="1" applyFont="1" applyBorder="1" applyAlignment="1"/>
    <xf numFmtId="0" fontId="0" fillId="0" borderId="20" xfId="0" applyFont="1" applyBorder="1" applyAlignment="1"/>
    <xf numFmtId="179" fontId="0" fillId="0" borderId="0" xfId="0" applyNumberFormat="1" applyBorder="1" applyAlignment="1">
      <alignment horizontal="center"/>
    </xf>
    <xf numFmtId="177" fontId="0" fillId="0" borderId="16" xfId="0" applyNumberFormat="1" applyBorder="1" applyAlignment="1"/>
    <xf numFmtId="0" fontId="0" fillId="0" borderId="22" xfId="0" applyBorder="1" applyAlignment="1"/>
    <xf numFmtId="177" fontId="0" fillId="0" borderId="12" xfId="0" applyNumberFormat="1" applyBorder="1" applyAlignment="1"/>
    <xf numFmtId="11" fontId="5" fillId="0" borderId="14" xfId="0" applyNumberFormat="1" applyFont="1" applyBorder="1" applyAlignment="1">
      <alignment horizontal="center"/>
    </xf>
    <xf numFmtId="0" fontId="5" fillId="0" borderId="16" xfId="0" applyFont="1" applyBorder="1" applyAlignment="1"/>
    <xf numFmtId="0" fontId="0" fillId="0" borderId="24" xfId="0" applyBorder="1" applyAlignment="1"/>
    <xf numFmtId="11" fontId="0" fillId="0" borderId="25" xfId="0" applyNumberFormat="1" applyBorder="1" applyAlignment="1"/>
    <xf numFmtId="0" fontId="0" fillId="0" borderId="15" xfId="0" applyBorder="1" applyAlignment="1">
      <alignment horizontal="center"/>
    </xf>
    <xf numFmtId="180" fontId="0" fillId="0" borderId="16" xfId="0" applyNumberFormat="1" applyBorder="1" applyAlignment="1"/>
    <xf numFmtId="2" fontId="5" fillId="0" borderId="26" xfId="0" applyNumberFormat="1" applyFont="1" applyBorder="1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Font="1" applyBorder="1" applyAlignment="1"/>
    <xf numFmtId="0" fontId="3" fillId="0" borderId="3" xfId="0" applyFont="1" applyBorder="1" applyAlignment="1"/>
    <xf numFmtId="180" fontId="3" fillId="0" borderId="8" xfId="0" applyNumberFormat="1" applyFont="1" applyBorder="1" applyAlignment="1"/>
    <xf numFmtId="0" fontId="3" fillId="2" borderId="9" xfId="0" applyFont="1" applyFill="1" applyBorder="1" applyAlignment="1"/>
    <xf numFmtId="0" fontId="0" fillId="0" borderId="3" xfId="0" applyBorder="1" applyAlignment="1"/>
    <xf numFmtId="177" fontId="0" fillId="0" borderId="8" xfId="0" applyNumberFormat="1" applyBorder="1" applyAlignment="1"/>
    <xf numFmtId="0" fontId="0" fillId="2" borderId="9" xfId="0" applyFont="1" applyFill="1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/>
    </xf>
    <xf numFmtId="177" fontId="6" fillId="0" borderId="4" xfId="0" applyNumberFormat="1" applyFont="1" applyBorder="1" applyAlignment="1">
      <alignment horizontal="right" vertical="center"/>
    </xf>
    <xf numFmtId="181" fontId="6" fillId="0" borderId="30" xfId="0" applyNumberFormat="1" applyFont="1" applyBorder="1" applyAlignment="1"/>
    <xf numFmtId="9" fontId="0" fillId="0" borderId="0" xfId="2" applyFont="1" applyAlignment="1"/>
    <xf numFmtId="177" fontId="6" fillId="0" borderId="15" xfId="0" applyNumberFormat="1" applyFont="1" applyBorder="1" applyAlignment="1">
      <alignment horizontal="right" vertical="center"/>
    </xf>
    <xf numFmtId="181" fontId="6" fillId="0" borderId="31" xfId="0" applyNumberFormat="1" applyFont="1" applyBorder="1" applyAlignment="1"/>
    <xf numFmtId="0" fontId="8" fillId="0" borderId="0" xfId="0" applyFont="1" applyAlignment="1"/>
    <xf numFmtId="0" fontId="9" fillId="0" borderId="0" xfId="3" applyFont="1" applyAlignment="1" applyProtection="1"/>
    <xf numFmtId="177" fontId="6" fillId="0" borderId="15" xfId="0" applyNumberFormat="1" applyFont="1" applyFill="1" applyBorder="1" applyAlignment="1">
      <alignment horizontal="right" vertical="center"/>
    </xf>
    <xf numFmtId="181" fontId="6" fillId="0" borderId="31" xfId="0" applyNumberFormat="1" applyFont="1" applyFill="1" applyBorder="1" applyAlignment="1"/>
    <xf numFmtId="0" fontId="5" fillId="0" borderId="0" xfId="0" applyFont="1" applyAlignment="1"/>
    <xf numFmtId="177" fontId="6" fillId="0" borderId="18" xfId="0" applyNumberFormat="1" applyFont="1" applyBorder="1" applyAlignment="1">
      <alignment horizontal="right" vertical="center"/>
    </xf>
    <xf numFmtId="181" fontId="6" fillId="0" borderId="29" xfId="0" applyNumberFormat="1" applyFont="1" applyBorder="1" applyAlignment="1"/>
    <xf numFmtId="178" fontId="3" fillId="0" borderId="1" xfId="1" applyNumberFormat="1" applyFont="1" applyFill="1" applyBorder="1" applyAlignment="1"/>
    <xf numFmtId="0" fontId="12" fillId="0" borderId="0" xfId="0" applyFont="1" applyAlignment="1"/>
    <xf numFmtId="0" fontId="0" fillId="2" borderId="23" xfId="0" applyFont="1" applyFill="1" applyBorder="1" applyAlignment="1"/>
    <xf numFmtId="0" fontId="3" fillId="0" borderId="3" xfId="0" applyFont="1" applyFill="1" applyBorder="1" applyAlignment="1"/>
    <xf numFmtId="178" fontId="3" fillId="0" borderId="32" xfId="1" applyNumberFormat="1" applyFont="1" applyBorder="1" applyAlignment="1"/>
    <xf numFmtId="0" fontId="0" fillId="0" borderId="9" xfId="0" applyFont="1" applyBorder="1" applyAlignment="1"/>
    <xf numFmtId="0" fontId="5" fillId="3" borderId="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76" fontId="0" fillId="0" borderId="0" xfId="0" applyNumberFormat="1">
      <alignment vertical="center"/>
    </xf>
    <xf numFmtId="0" fontId="0" fillId="0" borderId="35" xfId="0" applyBorder="1">
      <alignment vertical="center"/>
    </xf>
    <xf numFmtId="176" fontId="0" fillId="0" borderId="35" xfId="0" applyNumberFormat="1" applyBorder="1">
      <alignment vertical="center"/>
    </xf>
    <xf numFmtId="0" fontId="16" fillId="0" borderId="0" xfId="0" applyFont="1">
      <alignment vertical="center"/>
    </xf>
    <xf numFmtId="0" fontId="17" fillId="0" borderId="0" xfId="0" quotePrefix="1" applyFont="1">
      <alignment vertical="center"/>
    </xf>
    <xf numFmtId="0" fontId="17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11" xfId="0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37" xfId="0" applyNumberFormat="1" applyFill="1" applyBorder="1">
      <alignment vertical="center"/>
    </xf>
    <xf numFmtId="176" fontId="0" fillId="3" borderId="1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35" xfId="0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6" fillId="0" borderId="35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9" fillId="0" borderId="0" xfId="0" applyFont="1" applyAlignment="1">
      <alignment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</xdr:colOff>
      <xdr:row>17</xdr:row>
      <xdr:rowOff>121920</xdr:rowOff>
    </xdr:from>
    <xdr:to>
      <xdr:col>12</xdr:col>
      <xdr:colOff>82586</xdr:colOff>
      <xdr:row>27</xdr:row>
      <xdr:rowOff>7620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4180" y="3048000"/>
          <a:ext cx="4448846" cy="1569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dk.com/ja/tech-mag/electronics_primer/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50"/>
  <sheetViews>
    <sheetView tabSelected="1" zoomScaleNormal="100" workbookViewId="0">
      <selection activeCell="C8" sqref="C8"/>
    </sheetView>
  </sheetViews>
  <sheetFormatPr defaultRowHeight="13.2"/>
  <cols>
    <col min="1" max="1" width="2.6640625" style="2" customWidth="1"/>
    <col min="2" max="2" width="15.77734375" style="2" customWidth="1"/>
    <col min="3" max="3" width="10.44140625" style="2" customWidth="1"/>
    <col min="4" max="4" width="6.6640625" style="2" customWidth="1"/>
    <col min="5" max="5" width="5.88671875" style="2" customWidth="1"/>
    <col min="6" max="6" width="7.44140625" style="2" customWidth="1"/>
    <col min="7" max="7" width="16.109375" style="2" bestFit="1" customWidth="1"/>
    <col min="8" max="9" width="8.88671875" style="2"/>
    <col min="10" max="10" width="6.33203125" style="2" customWidth="1"/>
    <col min="11" max="14" width="8.88671875" style="2"/>
    <col min="15" max="15" width="9.5546875" style="2" bestFit="1" customWidth="1"/>
    <col min="16" max="16384" width="8.88671875" style="2"/>
  </cols>
  <sheetData>
    <row r="1" spans="2:19">
      <c r="B1" s="1" t="s">
        <v>0</v>
      </c>
    </row>
    <row r="2" spans="2:19">
      <c r="F2" s="95" t="s">
        <v>50</v>
      </c>
      <c r="Q2" s="3"/>
      <c r="R2" s="3"/>
      <c r="S2" s="3"/>
    </row>
    <row r="3" spans="2:19" ht="13.8" thickBot="1">
      <c r="B3" s="1" t="s">
        <v>1</v>
      </c>
      <c r="E3" s="64" t="s">
        <v>35</v>
      </c>
      <c r="G3" s="1" t="s">
        <v>2</v>
      </c>
      <c r="J3" s="64" t="s">
        <v>35</v>
      </c>
      <c r="Q3" s="4"/>
      <c r="R3" s="3"/>
      <c r="S3" s="4"/>
    </row>
    <row r="4" spans="2:19">
      <c r="B4" s="5" t="s">
        <v>3</v>
      </c>
      <c r="C4" s="6">
        <v>1</v>
      </c>
      <c r="D4" s="7" t="s">
        <v>4</v>
      </c>
      <c r="E4" s="8">
        <f>HLOOKUP(D4,L5:N6,2,0)</f>
        <v>1E-3</v>
      </c>
      <c r="G4" s="5" t="s">
        <v>3</v>
      </c>
      <c r="H4" s="6">
        <v>1</v>
      </c>
      <c r="I4" s="7" t="s">
        <v>4</v>
      </c>
      <c r="J4" s="8">
        <f>HLOOKUP(I4,L5:N6,2,0)</f>
        <v>1E-3</v>
      </c>
      <c r="L4" s="2" t="s">
        <v>5</v>
      </c>
      <c r="Q4" s="4"/>
      <c r="R4" s="3"/>
      <c r="S4" s="4"/>
    </row>
    <row r="5" spans="2:19">
      <c r="B5" s="9" t="s">
        <v>6</v>
      </c>
      <c r="C5" s="10">
        <v>10</v>
      </c>
      <c r="D5" s="11" t="s">
        <v>7</v>
      </c>
      <c r="E5" s="3"/>
      <c r="G5" s="9" t="s">
        <v>6</v>
      </c>
      <c r="H5" s="10">
        <v>10</v>
      </c>
      <c r="I5" s="11" t="s">
        <v>8</v>
      </c>
      <c r="J5" s="3"/>
      <c r="L5" s="92" t="s">
        <v>9</v>
      </c>
      <c r="M5" s="93" t="s">
        <v>10</v>
      </c>
      <c r="N5" s="94" t="s">
        <v>11</v>
      </c>
      <c r="Q5" s="4"/>
      <c r="R5" s="3"/>
      <c r="S5" s="4"/>
    </row>
    <row r="6" spans="2:19">
      <c r="B6" s="9" t="s">
        <v>12</v>
      </c>
      <c r="C6" s="10">
        <v>10</v>
      </c>
      <c r="D6" s="12" t="s">
        <v>4</v>
      </c>
      <c r="E6" s="8">
        <f>HLOOKUP(D6,L5:N6,2,0)</f>
        <v>1E-3</v>
      </c>
      <c r="G6" s="9" t="s">
        <v>12</v>
      </c>
      <c r="H6" s="10">
        <v>10</v>
      </c>
      <c r="I6" s="12" t="s">
        <v>4</v>
      </c>
      <c r="J6" s="8">
        <f>HLOOKUP(I6,L5:N6,2,0)</f>
        <v>1E-3</v>
      </c>
      <c r="L6" s="13">
        <v>1E-3</v>
      </c>
      <c r="M6" s="14">
        <v>0.01</v>
      </c>
      <c r="N6" s="15">
        <v>1</v>
      </c>
      <c r="Q6" s="4"/>
      <c r="R6" s="3"/>
      <c r="S6" s="4"/>
    </row>
    <row r="7" spans="2:19" ht="13.8" thickBot="1">
      <c r="B7" s="9" t="s">
        <v>13</v>
      </c>
      <c r="C7" s="10">
        <v>20</v>
      </c>
      <c r="D7" s="12" t="s">
        <v>4</v>
      </c>
      <c r="E7" s="8">
        <f>HLOOKUP(D7,L5:N6,2,0)</f>
        <v>1E-3</v>
      </c>
      <c r="G7" s="16" t="s">
        <v>14</v>
      </c>
      <c r="H7" s="17">
        <v>1</v>
      </c>
      <c r="I7" s="18"/>
      <c r="J7" s="19"/>
      <c r="L7" s="72" t="s">
        <v>15</v>
      </c>
      <c r="M7" s="73" t="s">
        <v>16</v>
      </c>
      <c r="N7" s="74" t="s">
        <v>17</v>
      </c>
      <c r="Q7" s="20"/>
      <c r="R7" s="3"/>
      <c r="S7" s="20"/>
    </row>
    <row r="8" spans="2:19" ht="13.8" thickBot="1">
      <c r="B8" s="16" t="s">
        <v>14</v>
      </c>
      <c r="C8" s="17">
        <v>1</v>
      </c>
      <c r="D8" s="18"/>
      <c r="E8" s="19"/>
      <c r="G8" s="21" t="s">
        <v>13</v>
      </c>
      <c r="H8" s="63">
        <f>H4*J4*H5/J8</f>
        <v>10</v>
      </c>
      <c r="I8" s="22" t="s">
        <v>4</v>
      </c>
      <c r="J8" s="8">
        <f>HLOOKUP(I8,L5:N6,2,0)</f>
        <v>1E-3</v>
      </c>
      <c r="L8" s="13">
        <v>9.9999999999999995E-7</v>
      </c>
      <c r="M8" s="14">
        <v>1E-4</v>
      </c>
      <c r="N8" s="15">
        <v>1</v>
      </c>
      <c r="Q8" s="23"/>
      <c r="R8" s="23"/>
      <c r="S8" s="23"/>
    </row>
    <row r="9" spans="2:19" ht="13.8" thickBot="1">
      <c r="B9" s="66" t="s">
        <v>18</v>
      </c>
      <c r="C9" s="67">
        <f>(C6*E6+C4*E4)/E9</f>
        <v>11</v>
      </c>
      <c r="D9" s="68" t="str">
        <f>D6</f>
        <v>mm</v>
      </c>
      <c r="E9" s="8">
        <f>HLOOKUP(D9,L5:N6,2,0)</f>
        <v>1E-3</v>
      </c>
      <c r="G9" s="24" t="s">
        <v>18</v>
      </c>
      <c r="H9" s="25">
        <f>(H6*J6+H4*J4)/J9</f>
        <v>11</v>
      </c>
      <c r="I9" s="26" t="str">
        <f>I6</f>
        <v>mm</v>
      </c>
      <c r="J9" s="8">
        <f>HLOOKUP(I9,L5:N6,2,0)</f>
        <v>1E-3</v>
      </c>
      <c r="L9" s="69" t="s">
        <v>19</v>
      </c>
      <c r="M9" s="70" t="s">
        <v>20</v>
      </c>
      <c r="N9" s="71" t="s">
        <v>21</v>
      </c>
      <c r="Q9" s="27"/>
      <c r="R9" s="27"/>
      <c r="S9" s="3"/>
    </row>
    <row r="10" spans="2:19">
      <c r="B10" s="29" t="s">
        <v>22</v>
      </c>
      <c r="C10" s="30">
        <f>(PI()*(C9*E9/2)^2)/E10</f>
        <v>95.033177771091232</v>
      </c>
      <c r="D10" s="65" t="s">
        <v>23</v>
      </c>
      <c r="E10" s="8">
        <f>HLOOKUP(D10,L7:N8,2,0)</f>
        <v>9.9999999999999995E-7</v>
      </c>
      <c r="G10" s="9" t="s">
        <v>22</v>
      </c>
      <c r="H10" s="28">
        <f>(PI()*(H9*J9/2)^2)/J10</f>
        <v>95.033177771091232</v>
      </c>
      <c r="I10" s="12" t="s">
        <v>23</v>
      </c>
      <c r="J10" s="8">
        <f>HLOOKUP(I10,L7:N8,2,0)</f>
        <v>9.9999999999999995E-7</v>
      </c>
      <c r="L10" s="13">
        <v>1.0000000000000001E-9</v>
      </c>
      <c r="M10" s="14">
        <v>9.9999999999999995E-7</v>
      </c>
      <c r="N10" s="31">
        <v>1E-3</v>
      </c>
      <c r="Q10" s="3"/>
      <c r="R10" s="3"/>
      <c r="S10" s="3"/>
    </row>
    <row r="11" spans="2:19">
      <c r="B11" s="35" t="s">
        <v>25</v>
      </c>
      <c r="C11" s="36">
        <f>C9*E9/(C7*E7)</f>
        <v>0.54999999999999993</v>
      </c>
      <c r="E11" s="37">
        <f>ROUND(C11,1)</f>
        <v>0.6</v>
      </c>
      <c r="G11" s="35" t="s">
        <v>25</v>
      </c>
      <c r="H11" s="36">
        <f>H9*J9/(H8*J8)</f>
        <v>1.0999999999999999</v>
      </c>
      <c r="J11" s="37">
        <f>ROUND(H11,1)</f>
        <v>1.1000000000000001</v>
      </c>
      <c r="L11" s="32" t="s">
        <v>24</v>
      </c>
      <c r="M11" s="33"/>
      <c r="N11" s="34">
        <f>4*PI()*0.0000001</f>
        <v>1.2566370614359173E-6</v>
      </c>
      <c r="Q11" s="3"/>
      <c r="R11" s="3"/>
      <c r="S11" s="3"/>
    </row>
    <row r="12" spans="2:19" ht="13.8" thickBot="1">
      <c r="B12" s="38" t="s">
        <v>26</v>
      </c>
      <c r="C12" s="39">
        <f>VLOOKUP(E11,C19:D50,2,TRUE)</f>
        <v>0.78900000000000003</v>
      </c>
      <c r="D12" s="40"/>
      <c r="E12" s="3"/>
      <c r="G12" s="38" t="s">
        <v>26</v>
      </c>
      <c r="H12" s="39">
        <f>VLOOKUP(J11,C19:D50,2,TRUE)</f>
        <v>0.66700000000000004</v>
      </c>
      <c r="I12" s="40"/>
      <c r="J12" s="3"/>
    </row>
    <row r="13" spans="2:19" ht="13.8" thickBot="1">
      <c r="B13" s="41" t="s">
        <v>27</v>
      </c>
      <c r="C13" s="42">
        <f>(C12*N11*C8*C10*E10*C5^2)/(C7*E7)/E13</f>
        <v>471.12063128379998</v>
      </c>
      <c r="D13" s="43" t="s">
        <v>49</v>
      </c>
      <c r="E13" s="8">
        <f>HLOOKUP(D13,L9:N10,2,0)</f>
        <v>1.0000000000000001E-9</v>
      </c>
      <c r="G13" s="41" t="s">
        <v>27</v>
      </c>
      <c r="H13" s="42">
        <f>(H12*N11*H7*H10*J10*H5^2)/(H8*J8)/J13</f>
        <v>796.54616239871871</v>
      </c>
      <c r="I13" s="43" t="s">
        <v>49</v>
      </c>
      <c r="J13" s="8">
        <f>HLOOKUP(I13,L9:N10,2,0)</f>
        <v>1.0000000000000001E-9</v>
      </c>
    </row>
    <row r="14" spans="2:19" ht="13.8" thickBot="1">
      <c r="B14" s="44" t="s">
        <v>34</v>
      </c>
      <c r="C14" s="45">
        <f>(PI()*C9*E9*C5+C7*E7)/E14</f>
        <v>36.557519189487721</v>
      </c>
      <c r="D14" s="46" t="s">
        <v>36</v>
      </c>
      <c r="E14" s="8">
        <f>HLOOKUP(D14,L5:N6,2,0)</f>
        <v>0.01</v>
      </c>
      <c r="G14" s="44" t="s">
        <v>34</v>
      </c>
      <c r="H14" s="45">
        <f>PI()*H9*J9*H5/J14</f>
        <v>34.557519189487714</v>
      </c>
      <c r="I14" s="46" t="s">
        <v>36</v>
      </c>
      <c r="J14" s="8">
        <f>HLOOKUP(I14,L5:N6,2,0)</f>
        <v>0.01</v>
      </c>
    </row>
    <row r="16" spans="2:19" ht="13.8" thickBot="1"/>
    <row r="17" spans="3:13">
      <c r="C17" s="47" t="s">
        <v>28</v>
      </c>
      <c r="D17" s="48"/>
      <c r="E17" s="3"/>
      <c r="G17" s="2" t="s">
        <v>29</v>
      </c>
      <c r="M17" s="4"/>
    </row>
    <row r="18" spans="3:13" ht="13.8" thickBot="1">
      <c r="C18" s="49" t="s">
        <v>30</v>
      </c>
      <c r="D18" s="50" t="s">
        <v>31</v>
      </c>
      <c r="E18" s="4"/>
      <c r="M18" s="4"/>
    </row>
    <row r="19" spans="3:13">
      <c r="C19" s="51">
        <v>0</v>
      </c>
      <c r="D19" s="52">
        <v>1</v>
      </c>
      <c r="E19" s="53"/>
      <c r="M19" s="4"/>
    </row>
    <row r="20" spans="3:13">
      <c r="C20" s="54">
        <v>0.1</v>
      </c>
      <c r="D20" s="55">
        <v>0.95899999999999996</v>
      </c>
      <c r="E20" s="53"/>
    </row>
    <row r="21" spans="3:13">
      <c r="C21" s="54">
        <v>0.2</v>
      </c>
      <c r="D21" s="55">
        <v>0.92</v>
      </c>
      <c r="E21" s="53"/>
    </row>
    <row r="22" spans="3:13">
      <c r="C22" s="54">
        <v>0.3</v>
      </c>
      <c r="D22" s="55">
        <v>0.88400000000000001</v>
      </c>
      <c r="E22" s="53"/>
      <c r="G22" s="56"/>
      <c r="H22" s="56"/>
    </row>
    <row r="23" spans="3:13">
      <c r="C23" s="54">
        <v>0.4</v>
      </c>
      <c r="D23" s="55">
        <v>0.85</v>
      </c>
      <c r="E23" s="53"/>
      <c r="G23" s="56"/>
      <c r="H23" s="56"/>
    </row>
    <row r="24" spans="3:13">
      <c r="C24" s="54">
        <v>0.5</v>
      </c>
      <c r="D24" s="55">
        <v>0.81799999999999995</v>
      </c>
      <c r="E24" s="53"/>
      <c r="G24" s="56"/>
      <c r="H24" s="56"/>
    </row>
    <row r="25" spans="3:13">
      <c r="C25" s="54">
        <v>0.6</v>
      </c>
      <c r="D25" s="55">
        <v>0.78900000000000003</v>
      </c>
      <c r="E25" s="53"/>
      <c r="G25" s="56"/>
      <c r="H25" s="56"/>
    </row>
    <row r="26" spans="3:13">
      <c r="C26" s="54">
        <v>0.7</v>
      </c>
      <c r="D26" s="55">
        <v>0.76100000000000001</v>
      </c>
      <c r="E26" s="53"/>
      <c r="G26" s="56"/>
      <c r="H26" s="56"/>
    </row>
    <row r="27" spans="3:13">
      <c r="C27" s="54">
        <v>0.8</v>
      </c>
      <c r="D27" s="55">
        <v>0.73499999999999999</v>
      </c>
      <c r="E27" s="53"/>
      <c r="G27" s="56"/>
    </row>
    <row r="28" spans="3:13">
      <c r="C28" s="54">
        <v>0.9</v>
      </c>
      <c r="D28" s="55">
        <v>0.71099999999999997</v>
      </c>
      <c r="E28" s="53"/>
      <c r="G28" s="56" t="s">
        <v>32</v>
      </c>
      <c r="H28" s="56"/>
    </row>
    <row r="29" spans="3:13">
      <c r="C29" s="54">
        <v>1</v>
      </c>
      <c r="D29" s="55">
        <v>0.68799999999999994</v>
      </c>
      <c r="E29" s="53"/>
      <c r="G29" s="57" t="s">
        <v>33</v>
      </c>
      <c r="H29" s="56"/>
    </row>
    <row r="30" spans="3:13">
      <c r="C30" s="58">
        <v>1.1000000000000001</v>
      </c>
      <c r="D30" s="59">
        <v>0.66700000000000004</v>
      </c>
      <c r="E30" s="53"/>
      <c r="H30" s="56"/>
    </row>
    <row r="31" spans="3:13">
      <c r="C31" s="58">
        <v>1.2</v>
      </c>
      <c r="D31" s="59">
        <v>0.64800000000000002</v>
      </c>
      <c r="E31" s="53"/>
      <c r="H31" s="60"/>
      <c r="I31" s="60"/>
      <c r="J31" s="60"/>
      <c r="K31" s="60"/>
    </row>
    <row r="32" spans="3:13">
      <c r="C32" s="58">
        <v>1.3</v>
      </c>
      <c r="D32" s="59">
        <v>0.629</v>
      </c>
      <c r="E32" s="53"/>
      <c r="H32" s="60"/>
      <c r="I32" s="60"/>
      <c r="J32" s="60"/>
      <c r="K32" s="60"/>
    </row>
    <row r="33" spans="3:5">
      <c r="C33" s="58">
        <v>1.4</v>
      </c>
      <c r="D33" s="59">
        <v>0.61099999999999999</v>
      </c>
      <c r="E33" s="53"/>
    </row>
    <row r="34" spans="3:5">
      <c r="C34" s="58">
        <v>1.5</v>
      </c>
      <c r="D34" s="59">
        <v>0.59499999999999997</v>
      </c>
      <c r="E34" s="53"/>
    </row>
    <row r="35" spans="3:5">
      <c r="C35" s="58">
        <v>1.6</v>
      </c>
      <c r="D35" s="59">
        <v>0.57999999999999996</v>
      </c>
      <c r="E35" s="53"/>
    </row>
    <row r="36" spans="3:5">
      <c r="C36" s="58">
        <v>1.7</v>
      </c>
      <c r="D36" s="59">
        <v>0.56499999999999995</v>
      </c>
      <c r="E36" s="53"/>
    </row>
    <row r="37" spans="3:5">
      <c r="C37" s="58">
        <v>1.8</v>
      </c>
      <c r="D37" s="59">
        <v>0.55100000000000005</v>
      </c>
      <c r="E37" s="53"/>
    </row>
    <row r="38" spans="3:5">
      <c r="C38" s="58">
        <v>1.9</v>
      </c>
      <c r="D38" s="59">
        <v>0.53800000000000003</v>
      </c>
      <c r="E38" s="53"/>
    </row>
    <row r="39" spans="3:5">
      <c r="C39" s="54">
        <v>2</v>
      </c>
      <c r="D39" s="55">
        <v>0.52900000000000003</v>
      </c>
      <c r="E39" s="53"/>
    </row>
    <row r="40" spans="3:5">
      <c r="C40" s="58">
        <v>2.5</v>
      </c>
      <c r="D40" s="59">
        <v>0.47199999999999998</v>
      </c>
      <c r="E40" s="53"/>
    </row>
    <row r="41" spans="3:5">
      <c r="C41" s="54">
        <v>3</v>
      </c>
      <c r="D41" s="55">
        <v>0.42899999999999999</v>
      </c>
      <c r="E41" s="53"/>
    </row>
    <row r="42" spans="3:5">
      <c r="C42" s="58">
        <v>3.5</v>
      </c>
      <c r="D42" s="59">
        <v>0.39400000000000002</v>
      </c>
      <c r="E42" s="53"/>
    </row>
    <row r="43" spans="3:5">
      <c r="C43" s="54">
        <v>4</v>
      </c>
      <c r="D43" s="55">
        <v>0.36499999999999999</v>
      </c>
      <c r="E43" s="53"/>
    </row>
    <row r="44" spans="3:5">
      <c r="C44" s="58">
        <v>4.5</v>
      </c>
      <c r="D44" s="59">
        <v>0.34100000000000003</v>
      </c>
      <c r="E44" s="53"/>
    </row>
    <row r="45" spans="3:5">
      <c r="C45" s="54">
        <v>5</v>
      </c>
      <c r="D45" s="55">
        <v>0.32</v>
      </c>
      <c r="E45" s="53"/>
    </row>
    <row r="46" spans="3:5">
      <c r="C46" s="54">
        <v>6</v>
      </c>
      <c r="D46" s="55">
        <v>0.28499999999999998</v>
      </c>
      <c r="E46" s="53"/>
    </row>
    <row r="47" spans="3:5">
      <c r="C47" s="54">
        <v>7</v>
      </c>
      <c r="D47" s="55">
        <v>0.25800000000000001</v>
      </c>
      <c r="E47" s="53"/>
    </row>
    <row r="48" spans="3:5">
      <c r="C48" s="54">
        <v>8</v>
      </c>
      <c r="D48" s="55">
        <v>0.23699999999999999</v>
      </c>
      <c r="E48" s="53"/>
    </row>
    <row r="49" spans="3:5">
      <c r="C49" s="54">
        <v>9</v>
      </c>
      <c r="D49" s="55">
        <v>0.219</v>
      </c>
      <c r="E49" s="53"/>
    </row>
    <row r="50" spans="3:5" ht="13.8" thickBot="1">
      <c r="C50" s="61">
        <v>10</v>
      </c>
      <c r="D50" s="62">
        <v>0.20300000000000001</v>
      </c>
      <c r="E50" s="53"/>
    </row>
  </sheetData>
  <phoneticPr fontId="1"/>
  <dataValidations count="3">
    <dataValidation type="list" allowBlank="1" showInputMessage="1" showErrorMessage="1" sqref="D10 I10">
      <formula1>$L$7:$N$7</formula1>
    </dataValidation>
    <dataValidation type="list" allowBlank="1" showInputMessage="1" showErrorMessage="1" sqref="D13 I13">
      <formula1>$L$9:$N$9</formula1>
    </dataValidation>
    <dataValidation type="list" allowBlank="1" showInputMessage="1" showErrorMessage="1" sqref="D4 I6 I8 I14 I4 D6:D7 D14">
      <formula1>$L$5:$N$5</formula1>
    </dataValidation>
  </dataValidations>
  <hyperlinks>
    <hyperlink ref="G29" r:id="rId1"/>
  </hyperlinks>
  <pageMargins left="0.7" right="0.7" top="0.75" bottom="0.75" header="0.511811023622047" footer="0.511811023622047"/>
  <pageSetup paperSize="9" orientation="portrait" horizontalDpi="300" verticalDpi="3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O22"/>
  <sheetViews>
    <sheetView workbookViewId="0">
      <selection activeCell="I15" sqref="I15"/>
    </sheetView>
  </sheetViews>
  <sheetFormatPr defaultRowHeight="13.2"/>
  <cols>
    <col min="3" max="3" width="10" customWidth="1"/>
    <col min="5" max="6" width="9.109375" bestFit="1" customWidth="1"/>
  </cols>
  <sheetData>
    <row r="5" spans="2:15">
      <c r="M5" s="91" t="s">
        <v>37</v>
      </c>
      <c r="N5" s="91" t="s">
        <v>38</v>
      </c>
      <c r="O5" s="91" t="s">
        <v>39</v>
      </c>
    </row>
    <row r="6" spans="2:15">
      <c r="B6" s="78" t="s">
        <v>40</v>
      </c>
      <c r="C6" s="78"/>
      <c r="D6" s="78"/>
      <c r="E6" t="s">
        <v>41</v>
      </c>
    </row>
    <row r="7" spans="2:15">
      <c r="B7" s="76" t="s">
        <v>4</v>
      </c>
      <c r="C7" s="77">
        <f>HLOOKUP(B7,E7:G8,2,0)</f>
        <v>1E-3</v>
      </c>
      <c r="D7" s="75"/>
      <c r="E7" s="81" t="s">
        <v>37</v>
      </c>
      <c r="F7" s="82" t="s">
        <v>38</v>
      </c>
      <c r="G7" s="83" t="s">
        <v>39</v>
      </c>
      <c r="H7" s="87" t="s">
        <v>42</v>
      </c>
    </row>
    <row r="8" spans="2:15">
      <c r="C8" s="80"/>
      <c r="E8" s="84">
        <v>1E-3</v>
      </c>
      <c r="F8" s="85">
        <v>0.01</v>
      </c>
      <c r="G8" s="86">
        <v>1</v>
      </c>
      <c r="H8" t="s">
        <v>43</v>
      </c>
    </row>
    <row r="9" spans="2:15">
      <c r="C9" s="79"/>
      <c r="H9" t="s">
        <v>44</v>
      </c>
    </row>
    <row r="17" spans="2:6">
      <c r="B17" s="89" t="s">
        <v>45</v>
      </c>
      <c r="C17" s="89" t="s">
        <v>46</v>
      </c>
      <c r="E17" s="89" t="s">
        <v>48</v>
      </c>
      <c r="F17" s="90" t="s">
        <v>47</v>
      </c>
    </row>
    <row r="18" spans="2:6">
      <c r="B18" s="88">
        <v>1</v>
      </c>
      <c r="C18" s="88">
        <v>1</v>
      </c>
      <c r="E18" s="76">
        <v>1.3</v>
      </c>
      <c r="F18" s="76">
        <f>VLOOKUP(E18,B$18:C$22,2,1)</f>
        <v>1</v>
      </c>
    </row>
    <row r="19" spans="2:6">
      <c r="B19" s="88">
        <v>1.5</v>
      </c>
      <c r="C19" s="88">
        <v>1.5</v>
      </c>
      <c r="E19" s="76">
        <v>1.4</v>
      </c>
      <c r="F19" s="76">
        <f t="shared" ref="F19:F22" si="0">VLOOKUP(E19,B$18:C$22,2,1)</f>
        <v>1</v>
      </c>
    </row>
    <row r="20" spans="2:6">
      <c r="B20" s="88">
        <v>2</v>
      </c>
      <c r="C20" s="88">
        <v>2</v>
      </c>
      <c r="E20" s="76">
        <v>1.8</v>
      </c>
      <c r="F20" s="76">
        <f t="shared" si="0"/>
        <v>1.5</v>
      </c>
    </row>
    <row r="21" spans="2:6">
      <c r="B21" s="88">
        <v>2.5</v>
      </c>
      <c r="C21" s="88">
        <v>2.5</v>
      </c>
      <c r="E21" s="76">
        <v>2.4</v>
      </c>
      <c r="F21" s="76">
        <f t="shared" si="0"/>
        <v>2</v>
      </c>
    </row>
    <row r="22" spans="2:6">
      <c r="B22" s="88">
        <v>3</v>
      </c>
      <c r="C22" s="88">
        <v>3</v>
      </c>
      <c r="E22" s="76">
        <v>2.9</v>
      </c>
      <c r="F22" s="76">
        <f t="shared" si="0"/>
        <v>2.5</v>
      </c>
    </row>
  </sheetData>
  <sortState ref="B15:C19">
    <sortCondition ref="B15:B19"/>
  </sortState>
  <phoneticPr fontId="1"/>
  <dataValidations count="1">
    <dataValidation type="list" allowBlank="1" showInputMessage="1" showErrorMessage="1" sqref="B7">
      <formula1>$E$7:$G$7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ソレノイドコイル計算</vt:lpstr>
      <vt:lpstr>HLOOKUP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S.Matsuo</dc:creator>
  <dc:description/>
  <cp:lastModifiedBy>S.Matsuo</cp:lastModifiedBy>
  <cp:revision>1</cp:revision>
  <dcterms:created xsi:type="dcterms:W3CDTF">2022-08-14T11:09:23Z</dcterms:created>
  <dcterms:modified xsi:type="dcterms:W3CDTF">2022-08-29T11:58:01Z</dcterms:modified>
  <dc:language>ja-JP</dc:language>
</cp:coreProperties>
</file>